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735" yWindow="735" windowWidth="21600" windowHeight="1138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outubro 2022" sheetId="151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51" l="1"/>
  <c r="E61" i="151"/>
  <c r="E58" i="151"/>
  <c r="E54" i="151"/>
  <c r="J50" i="151"/>
  <c r="E50" i="151"/>
  <c r="E45" i="151"/>
  <c r="J40" i="151"/>
  <c r="E39" i="151"/>
  <c r="J33" i="151"/>
  <c r="J31" i="151" s="1"/>
  <c r="E33" i="151"/>
  <c r="E32" i="151" s="1"/>
  <c r="E28" i="151"/>
  <c r="J23" i="151"/>
  <c r="E22" i="151"/>
  <c r="E19" i="151"/>
  <c r="J16" i="151"/>
  <c r="E52" i="151" l="1"/>
  <c r="E49" i="151" s="1"/>
  <c r="J14" i="151"/>
  <c r="E37" i="151"/>
  <c r="E14" i="151"/>
  <c r="J29" i="151"/>
  <c r="J67" i="151" s="1"/>
  <c r="E67" i="151" l="1"/>
  <c r="E36" i="151"/>
  <c r="E16" i="49" l="1"/>
  <c r="E12" i="49" s="1"/>
  <c r="J16" i="49"/>
  <c r="E19" i="49"/>
  <c r="E22" i="49"/>
  <c r="J23" i="49"/>
  <c r="J20" i="49"/>
  <c r="E29" i="49"/>
  <c r="E28" i="49"/>
  <c r="J33" i="49"/>
  <c r="J29" i="49"/>
  <c r="E35" i="49"/>
  <c r="J39" i="49"/>
  <c r="E41" i="49"/>
  <c r="J46" i="49"/>
  <c r="E50" i="49"/>
  <c r="E39" i="49" s="1"/>
  <c r="E55" i="49"/>
  <c r="E54" i="49" s="1"/>
  <c r="E59" i="49"/>
  <c r="E58" i="49" s="1"/>
  <c r="E60" i="49"/>
  <c r="E61" i="49"/>
  <c r="E65" i="49"/>
  <c r="E64" i="49" s="1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1" i="48" s="1"/>
  <c r="E39" i="48" s="1"/>
  <c r="E44" i="48"/>
  <c r="E45" i="48"/>
  <c r="J46" i="48"/>
  <c r="E50" i="48"/>
  <c r="E55" i="48"/>
  <c r="E54" i="48" s="1"/>
  <c r="E53" i="48" s="1"/>
  <c r="E67" i="48" s="1"/>
  <c r="E59" i="48"/>
  <c r="E58" i="48" s="1"/>
  <c r="E60" i="48"/>
  <c r="E61" i="48"/>
  <c r="E65" i="48"/>
  <c r="E64" i="48" s="1"/>
  <c r="E16" i="47"/>
  <c r="J16" i="47"/>
  <c r="J12" i="47" s="1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1" i="47" s="1"/>
  <c r="E39" i="47" s="1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2" i="46" s="1"/>
  <c r="E12" i="46" s="1"/>
  <c r="E28" i="46"/>
  <c r="J33" i="46"/>
  <c r="J29" i="46" s="1"/>
  <c r="E35" i="46"/>
  <c r="J39" i="46"/>
  <c r="E42" i="46"/>
  <c r="E41" i="46" s="1"/>
  <c r="E39" i="46" s="1"/>
  <c r="E43" i="46"/>
  <c r="E44" i="46"/>
  <c r="E45" i="46"/>
  <c r="J46" i="46"/>
  <c r="E50" i="46"/>
  <c r="E55" i="46"/>
  <c r="E54" i="46" s="1"/>
  <c r="E59" i="46"/>
  <c r="E58" i="46" s="1"/>
  <c r="E60" i="46"/>
  <c r="E61" i="46"/>
  <c r="E65" i="46"/>
  <c r="E64" i="46" s="1"/>
  <c r="E16" i="45"/>
  <c r="E12" i="45" s="1"/>
  <c r="J16" i="45"/>
  <c r="J12" i="45" s="1"/>
  <c r="E19" i="45"/>
  <c r="E22" i="45"/>
  <c r="J23" i="45"/>
  <c r="J20" i="45" s="1"/>
  <c r="E24" i="45"/>
  <c r="E29" i="45"/>
  <c r="E28" i="45"/>
  <c r="J33" i="45"/>
  <c r="J29" i="45" s="1"/>
  <c r="E35" i="45"/>
  <c r="J39" i="45"/>
  <c r="E43" i="45"/>
  <c r="E41" i="45" s="1"/>
  <c r="E39" i="45" s="1"/>
  <c r="J46" i="45"/>
  <c r="E50" i="45"/>
  <c r="E55" i="45"/>
  <c r="E54" i="45"/>
  <c r="E59" i="45"/>
  <c r="E58" i="45" s="1"/>
  <c r="E60" i="45"/>
  <c r="E61" i="45"/>
  <c r="E65" i="45"/>
  <c r="E64" i="45"/>
  <c r="E16" i="44"/>
  <c r="E12" i="44" s="1"/>
  <c r="J16" i="44"/>
  <c r="E19" i="44"/>
  <c r="J23" i="44"/>
  <c r="J20" i="44"/>
  <c r="J12" i="44" s="1"/>
  <c r="J67" i="44" s="1"/>
  <c r="E24" i="44"/>
  <c r="E22" i="44" s="1"/>
  <c r="E29" i="44"/>
  <c r="E28" i="44"/>
  <c r="J29" i="44"/>
  <c r="J33" i="44"/>
  <c r="E35" i="44"/>
  <c r="J39" i="44"/>
  <c r="E43" i="44"/>
  <c r="E41" i="44" s="1"/>
  <c r="E39" i="44" s="1"/>
  <c r="J46" i="44"/>
  <c r="E50" i="44"/>
  <c r="E55" i="44"/>
  <c r="E57" i="44"/>
  <c r="E58" i="44"/>
  <c r="E61" i="44"/>
  <c r="E64" i="44"/>
  <c r="E22" i="47"/>
  <c r="E58" i="47"/>
  <c r="E54" i="44"/>
  <c r="E53" i="44"/>
  <c r="E12" i="48"/>
  <c r="J12" i="49"/>
  <c r="J67" i="49"/>
  <c r="E53" i="47" l="1"/>
  <c r="E53" i="45"/>
  <c r="E67" i="45" s="1"/>
  <c r="E53" i="46"/>
  <c r="E67" i="46" s="1"/>
  <c r="L67" i="46" s="1"/>
  <c r="J67" i="47"/>
  <c r="E53" i="49"/>
  <c r="E67" i="49" s="1"/>
  <c r="E67" i="44"/>
  <c r="J67" i="46"/>
  <c r="J67" i="45"/>
  <c r="J12" i="46"/>
  <c r="E12" i="47"/>
  <c r="E67" i="47" l="1"/>
</calcChain>
</file>

<file path=xl/sharedStrings.xml><?xml version="1.0" encoding="utf-8"?>
<sst xmlns="http://schemas.openxmlformats.org/spreadsheetml/2006/main" count="660" uniqueCount="156">
  <si>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</si>
  <si>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</si>
  <si>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</si>
  <si>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</si>
  <si>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</si>
  <si>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</si>
  <si>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</si>
  <si>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</si>
  <si>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</si>
  <si>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</si>
  <si>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</si>
  <si>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</si>
  <si>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</si>
  <si>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</si>
  <si>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</si>
  <si>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</si>
  <si>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</si>
  <si>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</si>
  <si>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</si>
  <si>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</si>
  <si>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</si>
  <si>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</si>
  <si>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</si>
  <si>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</si>
  <si>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</si>
  <si>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</si>
  <si>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</si>
  <si>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</si>
  <si>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</si>
  <si>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</si>
  <si>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</si>
  <si>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</si>
  <si>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</si>
  <si>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</si>
  <si>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</si>
  <si>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</si>
  <si>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</si>
  <si>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</si>
  <si>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</si>
  <si>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</si>
  <si>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</si>
  <si>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</si>
  <si>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</si>
  <si>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</si>
  <si>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</si>
  <si>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</si>
  <si>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</si>
  <si>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</si>
  <si>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</si>
  <si>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</si>
  <si>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</si>
  <si>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</si>
  <si>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</si>
  <si>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</si>
  <si>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</si>
  <si>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</si>
  <si>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</si>
  <si>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</si>
  <si>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</si>
  <si>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</si>
  <si>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</si>
  <si>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</si>
  <si>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</si>
  <si>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</si>
  <si>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</si>
  <si>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</si>
  <si>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</si>
  <si>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</si>
  <si>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</si>
  <si>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</si>
  <si>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</si>
  <si>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</si>
  <si>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</si>
  <si>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</si>
  <si>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</si>
  <si>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</si>
  <si>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</si>
  <si>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</si>
  <si>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</si>
  <si>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</si>
  <si>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</si>
  <si>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</si>
  <si>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</si>
  <si>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</si>
  <si>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</si>
  <si>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FERNANDO FREITAS SILVA 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</si>
  <si>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</si>
  <si>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</si>
  <si>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</si>
  <si>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</si>
  <si>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</si>
  <si>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</si>
  <si>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</si>
  <si>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</si>
  <si>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</si>
  <si>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</si>
  <si>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</si>
  <si>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</si>
  <si>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</si>
  <si>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</si>
  <si>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</si>
  <si>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</si>
  <si>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</si>
  <si>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</si>
  <si>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</si>
  <si>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</si>
  <si>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</si>
  <si>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</si>
  <si>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</si>
  <si>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</si>
  <si>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</si>
  <si>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</si>
  <si>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</si>
  <si>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</si>
  <si>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</si>
  <si>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</si>
  <si>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</si>
  <si>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</si>
  <si>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</si>
  <si>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</si>
  <si>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</si>
  <si>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</si>
  <si>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</si>
  <si>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</si>
  <si>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</si>
  <si>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</si>
  <si>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</si>
  <si>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</si>
  <si>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</si>
  <si>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</si>
  <si>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</si>
  <si>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</si>
  <si>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</si>
  <si>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</si>
  <si>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</si>
  <si>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</si>
  <si>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</si>
  <si>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</si>
  <si>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</si>
  <si>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</si>
  <si>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</si>
  <si>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</si>
  <si>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</si>
  <si>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</si>
  <si>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</si>
  <si>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NATÁLIA CALIMAN VIEIRA -</t>
    </r>
    <r>
      <rPr>
        <b/>
        <sz val="12"/>
        <rFont val="Calibri"/>
        <family val="2"/>
        <scheme val="minor"/>
      </rPr>
      <t xml:space="preserve"> Presidente</t>
    </r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</si>
  <si>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</si>
  <si>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</si>
  <si>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</si>
  <si>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r>
      <t xml:space="preserve">VICTOR LUIZ FONSECA DIAS - </t>
    </r>
    <r>
      <rPr>
        <b/>
        <sz val="12"/>
        <rFont val="Calibri"/>
        <family val="2"/>
        <scheme val="minor"/>
      </rPr>
      <t>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</si>
  <si>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</si>
  <si>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</si>
  <si>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</si>
  <si>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</si>
  <si>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Goiânia/GO, 01 de dezembro de  2022</t>
  </si>
  <si>
    <t xml:space="preserve">BALANÇO PATRIMONIAL OUTUBRO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</si>
</sst>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9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 applyBorder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0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0" fontId="23" fillId="3" borderId="0" xfId="0" applyFont="1" applyFill="1" applyAlignment="1">
      <alignment horizontal="left"/>
    </xf>
    <xf numFmtId="0" fontId="28" fillId="3" borderId="0" xfId="0" applyFont="1" applyFill="1"/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32" fillId="3" borderId="0" xfId="0" applyFont="1" applyFill="1" applyAlignment="1">
      <alignment horizontal="left"/>
    </xf>
    <xf numFmtId="0" fontId="32" fillId="3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164" fontId="34" fillId="3" borderId="0" xfId="0" applyNumberFormat="1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 applyBorder="1"/>
    <xf numFmtId="166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164" fontId="7" fillId="3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3" fillId="3" borderId="32" xfId="0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3" borderId="0" xfId="0" applyFont="1" applyFill="1" applyAlignment="1">
      <alignment horizontal="left"/>
    </xf>
    <xf numFmtId="0" fontId="32" fillId="3" borderId="0" xfId="0" applyFont="1" applyFill="1" applyAlignment="1">
      <alignment horizontal="left" vertical="top"/>
    </xf>
    <xf numFmtId="0" fontId="32" fillId="3" borderId="0" xfId="0" applyFont="1" applyFill="1"/>
    <xf numFmtId="0" fontId="32" fillId="3" borderId="0" xfId="0" applyFont="1" applyFill="1" applyAlignment="1">
      <alignment horizontal="left"/>
    </xf>
    <xf numFmtId="3" fontId="33" fillId="0" borderId="0" xfId="0" applyNumberFormat="1" applyFont="1" applyAlignment="1">
      <alignment horizontal="righ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164" fontId="34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2</xdr:row>
      <xdr:rowOff>28575</xdr:rowOff>
    </xdr:from>
    <xdr:to>
      <xdr:col>3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27F046E0-2534-4701-91E9-F4F526BEFE9B}"/>
            </a:ext>
          </a:extLst>
        </xdr:cNvPr>
        <xdr:cNvSpPr>
          <a:spLocks noChangeArrowheads="1"/>
        </xdr:cNvSpPr>
      </xdr:nvSpPr>
      <xdr:spPr bwMode="auto">
        <a:xfrm>
          <a:off x="17430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</xdr:colOff>
      <xdr:row>0</xdr:row>
      <xdr:rowOff>95250</xdr:rowOff>
    </xdr:from>
    <xdr:to>
      <xdr:col>3</xdr:col>
      <xdr:colOff>1752601</xdr:colOff>
      <xdr:row>5</xdr:row>
      <xdr:rowOff>180974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11D53FC4-09E2-461E-9097-FDFCBE2D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88</xdr:row>
      <xdr:rowOff>57149</xdr:rowOff>
    </xdr:from>
    <xdr:to>
      <xdr:col>10</xdr:col>
      <xdr:colOff>19050</xdr:colOff>
      <xdr:row>89</xdr:row>
      <xdr:rowOff>66747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8A7543EA-2EA5-4BAD-B610-30CA8FBA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02174"/>
          <a:ext cx="699135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1257300</xdr:colOff>
      <xdr:row>0</xdr:row>
      <xdr:rowOff>104775</xdr:rowOff>
    </xdr:from>
    <xdr:to>
      <xdr:col>10</xdr:col>
      <xdr:colOff>590551</xdr:colOff>
      <xdr:row>5</xdr:row>
      <xdr:rowOff>123826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A57CCB6B-4AC0-4172-A56E-3CAF2CA2E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172075" y="10477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8"/>
      <c r="C4" s="248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8"/>
      <c r="C5" s="248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9"/>
      <c r="B6" s="250"/>
      <c r="C6" s="250"/>
      <c r="D6" s="250"/>
      <c r="E6" s="250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1" t="s">
        <v>72</v>
      </c>
      <c r="B8" s="252"/>
      <c r="C8" s="252"/>
      <c r="D8" s="252"/>
      <c r="E8" s="252"/>
      <c r="F8" s="252"/>
      <c r="G8" s="252"/>
      <c r="H8" s="252"/>
      <c r="I8" s="252"/>
      <c r="J8" s="253"/>
    </row>
    <row r="9" spans="1:14" ht="15" customHeight="1" thickBot="1" x14ac:dyDescent="0.25">
      <c r="A9" s="251"/>
      <c r="B9" s="252"/>
      <c r="C9" s="252"/>
      <c r="D9" s="252"/>
      <c r="E9" s="252"/>
      <c r="F9" s="252"/>
      <c r="G9" s="252"/>
      <c r="H9" s="252"/>
      <c r="I9" s="252"/>
      <c r="J9" s="253"/>
    </row>
    <row r="10" spans="1:14" s="17" customFormat="1" ht="25.5" customHeight="1" thickBot="1" x14ac:dyDescent="0.35">
      <c r="A10" s="254" t="s">
        <v>4</v>
      </c>
      <c r="B10" s="255"/>
      <c r="C10" s="255"/>
      <c r="D10" s="255"/>
      <c r="E10" s="255"/>
      <c r="F10" s="254" t="s">
        <v>5</v>
      </c>
      <c r="G10" s="255"/>
      <c r="H10" s="255"/>
      <c r="I10" s="255"/>
      <c r="J10" s="256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6" t="s">
        <v>6</v>
      </c>
      <c r="B12" s="237"/>
      <c r="C12" s="237"/>
      <c r="D12" s="237"/>
      <c r="E12" s="51">
        <f>SUM(E14+E16+E19+E22+E28+E31+E35)</f>
        <v>117291523.52999999</v>
      </c>
      <c r="F12" s="257" t="s">
        <v>7</v>
      </c>
      <c r="G12" s="258"/>
      <c r="H12" s="258"/>
      <c r="I12" s="258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40" t="s">
        <v>8</v>
      </c>
      <c r="B14" s="241"/>
      <c r="C14" s="241"/>
      <c r="D14" s="241"/>
      <c r="E14" s="52">
        <v>49605.59</v>
      </c>
      <c r="F14" s="78"/>
      <c r="G14" s="259"/>
      <c r="H14" s="259"/>
      <c r="I14" s="259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60"/>
      <c r="G15" s="261"/>
      <c r="H15" s="261"/>
      <c r="I15" s="261"/>
      <c r="J15" s="262"/>
    </row>
    <row r="16" spans="1:14" s="19" customFormat="1" ht="15.75" x14ac:dyDescent="0.25">
      <c r="A16" s="240" t="s">
        <v>9</v>
      </c>
      <c r="B16" s="241"/>
      <c r="C16" s="241"/>
      <c r="D16" s="241"/>
      <c r="E16" s="51">
        <f>SUM(E17)</f>
        <v>2269237.38</v>
      </c>
      <c r="F16" s="245" t="s">
        <v>10</v>
      </c>
      <c r="G16" s="246"/>
      <c r="H16" s="246"/>
      <c r="I16" s="246"/>
      <c r="J16" s="45">
        <f>SUM(J17+J18)</f>
        <v>1582497.48</v>
      </c>
    </row>
    <row r="17" spans="1:10" ht="15.75" x14ac:dyDescent="0.25">
      <c r="A17" s="58"/>
      <c r="B17" s="235" t="s">
        <v>11</v>
      </c>
      <c r="C17" s="235"/>
      <c r="D17" s="235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40" t="s">
        <v>13</v>
      </c>
      <c r="B19" s="241"/>
      <c r="C19" s="241"/>
      <c r="D19" s="241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35" t="s">
        <v>14</v>
      </c>
      <c r="C20" s="235"/>
      <c r="D20" s="235"/>
      <c r="E20" s="52">
        <v>67310536.75</v>
      </c>
      <c r="F20" s="245" t="s">
        <v>15</v>
      </c>
      <c r="G20" s="246"/>
      <c r="H20" s="246"/>
      <c r="I20" s="246"/>
      <c r="J20" s="45">
        <f>SUM(J21:J23)</f>
        <v>8354587.0899999999</v>
      </c>
    </row>
    <row r="21" spans="1:10" ht="15.75" x14ac:dyDescent="0.25">
      <c r="A21" s="58"/>
      <c r="B21" s="237"/>
      <c r="C21" s="237"/>
      <c r="D21" s="237"/>
      <c r="E21" s="51"/>
      <c r="F21" s="47"/>
      <c r="G21" s="247" t="s">
        <v>16</v>
      </c>
      <c r="H21" s="247"/>
      <c r="I21" s="247"/>
      <c r="J21" s="46">
        <v>1922631.44</v>
      </c>
    </row>
    <row r="22" spans="1:10" ht="15.75" x14ac:dyDescent="0.25">
      <c r="A22" s="240" t="s">
        <v>17</v>
      </c>
      <c r="B22" s="241"/>
      <c r="C22" s="241"/>
      <c r="D22" s="241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35" t="s">
        <v>19</v>
      </c>
      <c r="C23" s="235"/>
      <c r="D23" s="235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2" t="s">
        <v>21</v>
      </c>
      <c r="C24" s="242"/>
      <c r="D24" s="242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2" t="s">
        <v>66</v>
      </c>
      <c r="C25" s="242"/>
      <c r="D25" s="242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2" t="s">
        <v>22</v>
      </c>
      <c r="C26" s="242"/>
      <c r="D26" s="242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0" t="s">
        <v>23</v>
      </c>
      <c r="B28" s="241"/>
      <c r="C28" s="241"/>
      <c r="D28" s="241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2" t="s">
        <v>24</v>
      </c>
      <c r="C29" s="242"/>
      <c r="D29" s="242"/>
      <c r="E29" s="52">
        <f>20805587.54-4084795.41</f>
        <v>16720792.129999999</v>
      </c>
      <c r="F29" s="243" t="s">
        <v>25</v>
      </c>
      <c r="G29" s="244"/>
      <c r="H29" s="244"/>
      <c r="I29" s="244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0"/>
      <c r="B31" s="241"/>
      <c r="C31" s="241"/>
      <c r="D31" s="24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5"/>
      <c r="C32" s="235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5"/>
      <c r="C33" s="235"/>
      <c r="D33" s="74"/>
      <c r="E33" s="66"/>
      <c r="F33" s="243" t="s">
        <v>10</v>
      </c>
      <c r="G33" s="244"/>
      <c r="H33" s="244"/>
      <c r="I33" s="244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40" t="s">
        <v>26</v>
      </c>
      <c r="B35" s="241"/>
      <c r="C35" s="241"/>
      <c r="D35" s="241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2" t="s">
        <v>27</v>
      </c>
      <c r="C36" s="242"/>
      <c r="D36" s="242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38" t="s">
        <v>29</v>
      </c>
      <c r="G39" s="239"/>
      <c r="H39" s="23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4" t="s">
        <v>30</v>
      </c>
      <c r="H40" s="234"/>
      <c r="I40" s="234"/>
      <c r="J40" s="52">
        <v>133378731.77</v>
      </c>
    </row>
    <row r="41" spans="1:15" ht="15.75" x14ac:dyDescent="0.25">
      <c r="A41" s="240" t="s">
        <v>31</v>
      </c>
      <c r="B41" s="241"/>
      <c r="C41" s="241"/>
      <c r="D41" s="241"/>
      <c r="E41" s="51">
        <f>E42+E43+E44+E45</f>
        <v>38587829.260000005</v>
      </c>
      <c r="F41" s="48"/>
      <c r="G41" s="234" t="s">
        <v>32</v>
      </c>
      <c r="H41" s="234"/>
      <c r="I41" s="234"/>
      <c r="J41" s="52">
        <v>7312597.3899999997</v>
      </c>
    </row>
    <row r="42" spans="1:15" ht="15.75" x14ac:dyDescent="0.25">
      <c r="A42" s="60"/>
      <c r="B42" s="235" t="s">
        <v>19</v>
      </c>
      <c r="C42" s="235"/>
      <c r="D42" s="235"/>
      <c r="E42" s="52">
        <v>13498593.15</v>
      </c>
      <c r="F42" s="48"/>
      <c r="G42" s="234"/>
      <c r="H42" s="234"/>
      <c r="I42" s="234"/>
      <c r="J42" s="52"/>
    </row>
    <row r="43" spans="1:15" ht="15.75" x14ac:dyDescent="0.25">
      <c r="A43" s="60"/>
      <c r="B43" s="242" t="s">
        <v>21</v>
      </c>
      <c r="C43" s="242"/>
      <c r="D43" s="242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2" t="s">
        <v>66</v>
      </c>
      <c r="C44" s="242"/>
      <c r="D44" s="242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2" t="s">
        <v>22</v>
      </c>
      <c r="C45" s="242"/>
      <c r="D45" s="242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40"/>
      <c r="B46" s="241"/>
      <c r="C46" s="241"/>
      <c r="D46" s="241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2"/>
      <c r="C47" s="242"/>
      <c r="D47" s="242"/>
      <c r="E47" s="52"/>
      <c r="F47" s="48"/>
      <c r="G47" s="234" t="s">
        <v>34</v>
      </c>
      <c r="H47" s="234"/>
      <c r="I47" s="234"/>
      <c r="J47" s="52">
        <v>11155142.77</v>
      </c>
      <c r="K47" s="48"/>
      <c r="L47" s="234"/>
      <c r="M47" s="234"/>
      <c r="N47" s="234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34" t="s">
        <v>35</v>
      </c>
      <c r="H48" s="234"/>
      <c r="I48" s="234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2"/>
      <c r="C49" s="242"/>
      <c r="D49" s="242"/>
      <c r="E49" s="52"/>
      <c r="F49" s="48"/>
      <c r="G49" s="234" t="s">
        <v>34</v>
      </c>
      <c r="H49" s="234"/>
      <c r="I49" s="234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40" t="s">
        <v>23</v>
      </c>
      <c r="B50" s="241"/>
      <c r="C50" s="241"/>
      <c r="D50" s="241"/>
      <c r="E50" s="51">
        <f>E51+E52</f>
        <v>4084795.41</v>
      </c>
      <c r="F50" s="48"/>
      <c r="G50" s="234" t="s">
        <v>73</v>
      </c>
      <c r="H50" s="234"/>
      <c r="I50" s="234"/>
      <c r="J50" s="52">
        <v>-2775939.96</v>
      </c>
      <c r="K50" s="48"/>
      <c r="L50" s="234"/>
      <c r="M50" s="234"/>
      <c r="N50" s="234"/>
      <c r="O50" s="85"/>
    </row>
    <row r="51" spans="1:15" ht="15.75" x14ac:dyDescent="0.25">
      <c r="A51" s="60"/>
      <c r="B51" s="242" t="s">
        <v>58</v>
      </c>
      <c r="C51" s="242"/>
      <c r="D51" s="242"/>
      <c r="E51" s="52">
        <v>4084795.41</v>
      </c>
      <c r="F51" s="48"/>
      <c r="G51" s="234" t="s">
        <v>36</v>
      </c>
      <c r="H51" s="234"/>
      <c r="I51" s="234"/>
      <c r="J51" s="52">
        <v>0</v>
      </c>
      <c r="K51" s="48"/>
      <c r="L51" s="234"/>
      <c r="M51" s="234"/>
      <c r="N51" s="234"/>
      <c r="O51" s="85"/>
    </row>
    <row r="52" spans="1:15" ht="15.75" x14ac:dyDescent="0.25">
      <c r="A52" s="60"/>
      <c r="B52" s="242"/>
      <c r="C52" s="242"/>
      <c r="D52" s="242"/>
      <c r="E52" s="52"/>
      <c r="F52" s="48"/>
      <c r="G52" s="234" t="s">
        <v>74</v>
      </c>
      <c r="H52" s="234"/>
      <c r="I52" s="234"/>
      <c r="J52" s="52">
        <v>-289.52999999999997</v>
      </c>
      <c r="K52" s="48"/>
      <c r="L52" s="234"/>
      <c r="M52" s="234"/>
      <c r="N52" s="234"/>
      <c r="O52" s="85"/>
    </row>
    <row r="53" spans="1:15" s="19" customFormat="1" ht="15.75" x14ac:dyDescent="0.25">
      <c r="A53" s="236" t="s">
        <v>37</v>
      </c>
      <c r="B53" s="237"/>
      <c r="C53" s="237"/>
      <c r="D53" s="237"/>
      <c r="E53" s="51">
        <f>SUM(E54+E58+E61+E64)</f>
        <v>6481736.79</v>
      </c>
      <c r="F53" s="48"/>
      <c r="G53" s="234" t="s">
        <v>38</v>
      </c>
      <c r="H53" s="234"/>
      <c r="I53" s="234"/>
      <c r="J53" s="52">
        <v>-31322.43</v>
      </c>
    </row>
    <row r="54" spans="1:15" ht="15.75" x14ac:dyDescent="0.25">
      <c r="A54" s="240" t="s">
        <v>67</v>
      </c>
      <c r="B54" s="241"/>
      <c r="C54" s="241"/>
      <c r="D54" s="241"/>
      <c r="E54" s="51">
        <f>E55+E56+E57</f>
        <v>4006538.7</v>
      </c>
      <c r="F54" s="48"/>
      <c r="G54" s="234" t="s">
        <v>39</v>
      </c>
      <c r="H54" s="234"/>
      <c r="I54" s="234"/>
      <c r="J54" s="52">
        <v>53066.55</v>
      </c>
    </row>
    <row r="55" spans="1:15" ht="15.75" x14ac:dyDescent="0.25">
      <c r="A55" s="58"/>
      <c r="B55" s="235" t="s">
        <v>68</v>
      </c>
      <c r="C55" s="235"/>
      <c r="D55" s="235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5" t="s">
        <v>69</v>
      </c>
      <c r="C56" s="235"/>
      <c r="D56" s="235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5" t="s">
        <v>40</v>
      </c>
      <c r="C57" s="235"/>
      <c r="D57" s="235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40" t="s">
        <v>70</v>
      </c>
      <c r="B58" s="241"/>
      <c r="C58" s="241"/>
      <c r="D58" s="241"/>
      <c r="E58" s="51">
        <f>E59+E60</f>
        <v>590608.5</v>
      </c>
      <c r="F58" s="48"/>
      <c r="G58" s="234"/>
      <c r="H58" s="234"/>
      <c r="I58" s="234"/>
      <c r="J58" s="52"/>
    </row>
    <row r="59" spans="1:15" ht="15.75" x14ac:dyDescent="0.25">
      <c r="A59" s="58"/>
      <c r="B59" s="235" t="s">
        <v>71</v>
      </c>
      <c r="C59" s="235"/>
      <c r="D59" s="235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35" t="s">
        <v>40</v>
      </c>
      <c r="C60" s="235"/>
      <c r="D60" s="235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40" t="s">
        <v>75</v>
      </c>
      <c r="B61" s="241"/>
      <c r="C61" s="241"/>
      <c r="D61" s="241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35" t="s">
        <v>42</v>
      </c>
      <c r="C62" s="235"/>
      <c r="D62" s="235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5" t="s">
        <v>41</v>
      </c>
      <c r="C63" s="235"/>
      <c r="D63" s="235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32" t="s">
        <v>76</v>
      </c>
      <c r="B64" s="233"/>
      <c r="C64" s="233"/>
      <c r="D64" s="233"/>
      <c r="E64" s="51">
        <f>E65+E66</f>
        <v>1882824.49</v>
      </c>
      <c r="F64" s="48"/>
      <c r="G64" s="71"/>
      <c r="H64" s="234"/>
      <c r="I64" s="234"/>
      <c r="J64" s="49"/>
    </row>
    <row r="65" spans="1:12" ht="15.75" x14ac:dyDescent="0.25">
      <c r="A65" s="58"/>
      <c r="B65" s="235" t="s">
        <v>56</v>
      </c>
      <c r="C65" s="235"/>
      <c r="D65" s="235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35" t="s">
        <v>41</v>
      </c>
      <c r="C66" s="235"/>
      <c r="D66" s="235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36" t="s">
        <v>43</v>
      </c>
      <c r="B67" s="237"/>
      <c r="C67" s="237"/>
      <c r="D67" s="237"/>
      <c r="E67" s="51">
        <f>E53+E39+E12</f>
        <v>166445884.98999998</v>
      </c>
      <c r="F67" s="238" t="s">
        <v>44</v>
      </c>
      <c r="G67" s="239"/>
      <c r="H67" s="239"/>
      <c r="I67" s="239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8" t="s">
        <v>45</v>
      </c>
      <c r="B71" s="229"/>
      <c r="C71" s="229"/>
      <c r="D71" s="229"/>
      <c r="E71" s="229"/>
      <c r="F71" s="229" t="s">
        <v>46</v>
      </c>
      <c r="G71" s="229"/>
      <c r="H71" s="229"/>
      <c r="I71" s="229"/>
      <c r="J71" s="230"/>
    </row>
    <row r="72" spans="1:12" ht="15.75" x14ac:dyDescent="0.25">
      <c r="A72" s="218" t="s">
        <v>61</v>
      </c>
      <c r="B72" s="219"/>
      <c r="C72" s="219"/>
      <c r="D72" s="219"/>
      <c r="E72" s="219"/>
      <c r="F72" s="231"/>
      <c r="G72" s="231"/>
      <c r="H72" s="231"/>
      <c r="I72" s="231"/>
      <c r="J72" s="25"/>
    </row>
    <row r="73" spans="1:12" ht="15.75" x14ac:dyDescent="0.25">
      <c r="A73" s="218" t="s">
        <v>59</v>
      </c>
      <c r="B73" s="219"/>
      <c r="C73" s="219"/>
      <c r="D73" s="219"/>
      <c r="E73" s="219"/>
      <c r="F73" s="219" t="s">
        <v>47</v>
      </c>
      <c r="G73" s="219"/>
      <c r="H73" s="219"/>
      <c r="I73" s="219"/>
      <c r="J73" s="220"/>
    </row>
    <row r="74" spans="1:12" s="7" customFormat="1" ht="15.75" x14ac:dyDescent="0.25">
      <c r="A74" s="218" t="s">
        <v>62</v>
      </c>
      <c r="B74" s="219"/>
      <c r="C74" s="219"/>
      <c r="D74" s="219"/>
      <c r="E74" s="219"/>
      <c r="F74" s="219" t="s">
        <v>48</v>
      </c>
      <c r="G74" s="219"/>
      <c r="H74" s="219"/>
      <c r="I74" s="219"/>
      <c r="J74" s="220"/>
      <c r="K74" s="26"/>
    </row>
    <row r="75" spans="1:12" ht="15.75" x14ac:dyDescent="0.25">
      <c r="A75" s="218" t="s">
        <v>49</v>
      </c>
      <c r="B75" s="219"/>
      <c r="C75" s="219"/>
      <c r="D75" s="219"/>
      <c r="E75" s="219"/>
      <c r="F75" s="219" t="s">
        <v>50</v>
      </c>
      <c r="G75" s="219"/>
      <c r="H75" s="219"/>
      <c r="I75" s="219"/>
      <c r="J75" s="220"/>
    </row>
    <row r="76" spans="1:12" s="7" customFormat="1" ht="15.75" x14ac:dyDescent="0.25">
      <c r="A76" s="218" t="s">
        <v>64</v>
      </c>
      <c r="B76" s="219"/>
      <c r="C76" s="219"/>
      <c r="D76" s="219"/>
      <c r="E76" s="219"/>
      <c r="F76" s="224"/>
      <c r="G76" s="224"/>
      <c r="H76" s="224"/>
      <c r="I76" s="224"/>
      <c r="J76" s="225"/>
    </row>
    <row r="77" spans="1:12" ht="15.75" x14ac:dyDescent="0.25">
      <c r="A77" s="218" t="s">
        <v>65</v>
      </c>
      <c r="B77" s="219"/>
      <c r="C77" s="219"/>
      <c r="D77" s="219"/>
      <c r="E77" s="219"/>
      <c r="F77" s="226" t="s">
        <v>51</v>
      </c>
      <c r="G77" s="226"/>
      <c r="H77" s="226"/>
      <c r="I77" s="226"/>
      <c r="J77" s="227"/>
    </row>
    <row r="78" spans="1:12" ht="15.75" x14ac:dyDescent="0.25">
      <c r="A78" s="218" t="s">
        <v>60</v>
      </c>
      <c r="B78" s="219"/>
      <c r="C78" s="219"/>
      <c r="D78" s="219"/>
      <c r="E78" s="219"/>
      <c r="F78" s="219" t="s">
        <v>52</v>
      </c>
      <c r="G78" s="219"/>
      <c r="H78" s="219"/>
      <c r="I78" s="219"/>
      <c r="J78" s="220"/>
    </row>
    <row r="79" spans="1:12" ht="16.5" thickBot="1" x14ac:dyDescent="0.3">
      <c r="A79" s="221" t="s">
        <v>53</v>
      </c>
      <c r="B79" s="222"/>
      <c r="C79" s="222"/>
      <c r="D79" s="222"/>
      <c r="E79" s="222"/>
      <c r="F79" s="222" t="s">
        <v>54</v>
      </c>
      <c r="G79" s="222"/>
      <c r="H79" s="222"/>
      <c r="I79" s="222"/>
      <c r="J79" s="22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8"/>
      <c r="C4" s="248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8"/>
      <c r="C5" s="248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9"/>
      <c r="B6" s="250"/>
      <c r="C6" s="250"/>
      <c r="D6" s="250"/>
      <c r="E6" s="250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1" t="s">
        <v>78</v>
      </c>
      <c r="B8" s="252"/>
      <c r="C8" s="252"/>
      <c r="D8" s="252"/>
      <c r="E8" s="252"/>
      <c r="F8" s="252"/>
      <c r="G8" s="252"/>
      <c r="H8" s="252"/>
      <c r="I8" s="252"/>
      <c r="J8" s="253"/>
    </row>
    <row r="9" spans="1:14" ht="15" customHeight="1" thickBot="1" x14ac:dyDescent="0.25">
      <c r="A9" s="251"/>
      <c r="B9" s="252"/>
      <c r="C9" s="252"/>
      <c r="D9" s="252"/>
      <c r="E9" s="252"/>
      <c r="F9" s="252"/>
      <c r="G9" s="252"/>
      <c r="H9" s="252"/>
      <c r="I9" s="252"/>
      <c r="J9" s="253"/>
    </row>
    <row r="10" spans="1:14" s="17" customFormat="1" ht="25.5" customHeight="1" thickBot="1" x14ac:dyDescent="0.35">
      <c r="A10" s="254" t="s">
        <v>4</v>
      </c>
      <c r="B10" s="255"/>
      <c r="C10" s="255"/>
      <c r="D10" s="255"/>
      <c r="E10" s="255"/>
      <c r="F10" s="254" t="s">
        <v>5</v>
      </c>
      <c r="G10" s="255"/>
      <c r="H10" s="255"/>
      <c r="I10" s="255"/>
      <c r="J10" s="256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6" t="s">
        <v>6</v>
      </c>
      <c r="B12" s="237"/>
      <c r="C12" s="237"/>
      <c r="D12" s="237"/>
      <c r="E12" s="51">
        <f>SUM(E14+E16+E19+E22+E28+E31+E35)</f>
        <v>114629788.05</v>
      </c>
      <c r="F12" s="257" t="s">
        <v>7</v>
      </c>
      <c r="G12" s="258"/>
      <c r="H12" s="258"/>
      <c r="I12" s="258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40" t="s">
        <v>8</v>
      </c>
      <c r="B14" s="241"/>
      <c r="C14" s="241"/>
      <c r="D14" s="241"/>
      <c r="E14" s="52">
        <v>48647.4</v>
      </c>
      <c r="F14" s="94"/>
      <c r="G14" s="259"/>
      <c r="H14" s="259"/>
      <c r="I14" s="259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60"/>
      <c r="G15" s="261"/>
      <c r="H15" s="261"/>
      <c r="I15" s="261"/>
      <c r="J15" s="262"/>
    </row>
    <row r="16" spans="1:14" s="19" customFormat="1" ht="15.75" x14ac:dyDescent="0.25">
      <c r="A16" s="240" t="s">
        <v>9</v>
      </c>
      <c r="B16" s="241"/>
      <c r="C16" s="241"/>
      <c r="D16" s="241"/>
      <c r="E16" s="51">
        <f>SUM(E17)</f>
        <v>0.02</v>
      </c>
      <c r="F16" s="245" t="s">
        <v>10</v>
      </c>
      <c r="G16" s="246"/>
      <c r="H16" s="246"/>
      <c r="I16" s="246"/>
      <c r="J16" s="45">
        <f>SUM(J17+J18)</f>
        <v>2601270.3199999998</v>
      </c>
    </row>
    <row r="17" spans="1:10" ht="15.75" x14ac:dyDescent="0.25">
      <c r="A17" s="58"/>
      <c r="B17" s="235" t="s">
        <v>11</v>
      </c>
      <c r="C17" s="235"/>
      <c r="D17" s="235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40" t="s">
        <v>13</v>
      </c>
      <c r="B19" s="241"/>
      <c r="C19" s="241"/>
      <c r="D19" s="241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35" t="s">
        <v>14</v>
      </c>
      <c r="C20" s="235"/>
      <c r="D20" s="235"/>
      <c r="E20" s="52">
        <v>65966389.140000001</v>
      </c>
      <c r="F20" s="245" t="s">
        <v>15</v>
      </c>
      <c r="G20" s="246"/>
      <c r="H20" s="246"/>
      <c r="I20" s="246"/>
      <c r="J20" s="45">
        <f>SUM(J21:J23)</f>
        <v>7874826.25</v>
      </c>
    </row>
    <row r="21" spans="1:10" ht="15.75" x14ac:dyDescent="0.25">
      <c r="A21" s="58"/>
      <c r="B21" s="237"/>
      <c r="C21" s="237"/>
      <c r="D21" s="237"/>
      <c r="E21" s="51"/>
      <c r="F21" s="47"/>
      <c r="G21" s="247" t="s">
        <v>16</v>
      </c>
      <c r="H21" s="247"/>
      <c r="I21" s="247"/>
      <c r="J21" s="46">
        <v>1922631.44</v>
      </c>
    </row>
    <row r="22" spans="1:10" ht="15.75" x14ac:dyDescent="0.25">
      <c r="A22" s="240" t="s">
        <v>17</v>
      </c>
      <c r="B22" s="241"/>
      <c r="C22" s="241"/>
      <c r="D22" s="241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35" t="s">
        <v>19</v>
      </c>
      <c r="C23" s="235"/>
      <c r="D23" s="235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2" t="s">
        <v>21</v>
      </c>
      <c r="C24" s="242"/>
      <c r="D24" s="242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2" t="s">
        <v>66</v>
      </c>
      <c r="C25" s="242"/>
      <c r="D25" s="242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2" t="s">
        <v>22</v>
      </c>
      <c r="C26" s="242"/>
      <c r="D26" s="242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0" t="s">
        <v>23</v>
      </c>
      <c r="B28" s="241"/>
      <c r="C28" s="241"/>
      <c r="D28" s="241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2" t="s">
        <v>24</v>
      </c>
      <c r="C29" s="242"/>
      <c r="D29" s="242"/>
      <c r="E29" s="52">
        <f>21723826.96-4496259.21</f>
        <v>17227567.75</v>
      </c>
      <c r="F29" s="243" t="s">
        <v>25</v>
      </c>
      <c r="G29" s="244"/>
      <c r="H29" s="244"/>
      <c r="I29" s="244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0"/>
      <c r="B31" s="241"/>
      <c r="C31" s="241"/>
      <c r="D31" s="24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5"/>
      <c r="C32" s="235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5"/>
      <c r="C33" s="235"/>
      <c r="D33" s="90"/>
      <c r="E33" s="66"/>
      <c r="F33" s="243" t="s">
        <v>10</v>
      </c>
      <c r="G33" s="244"/>
      <c r="H33" s="244"/>
      <c r="I33" s="244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40" t="s">
        <v>26</v>
      </c>
      <c r="B35" s="241"/>
      <c r="C35" s="241"/>
      <c r="D35" s="241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2" t="s">
        <v>27</v>
      </c>
      <c r="C36" s="242"/>
      <c r="D36" s="242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38" t="s">
        <v>29</v>
      </c>
      <c r="G39" s="239"/>
      <c r="H39" s="23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4" t="s">
        <v>30</v>
      </c>
      <c r="H40" s="234"/>
      <c r="I40" s="234"/>
      <c r="J40" s="52">
        <v>133378731.77</v>
      </c>
    </row>
    <row r="41" spans="1:15" ht="15.75" x14ac:dyDescent="0.25">
      <c r="A41" s="240" t="s">
        <v>31</v>
      </c>
      <c r="B41" s="241"/>
      <c r="C41" s="241"/>
      <c r="D41" s="241"/>
      <c r="E41" s="51">
        <f>E42+E43+E44+E45</f>
        <v>43814977.810000002</v>
      </c>
      <c r="F41" s="48"/>
      <c r="G41" s="234" t="s">
        <v>32</v>
      </c>
      <c r="H41" s="234"/>
      <c r="I41" s="234"/>
      <c r="J41" s="52">
        <v>7312597.3899999997</v>
      </c>
    </row>
    <row r="42" spans="1:15" ht="15.75" x14ac:dyDescent="0.25">
      <c r="A42" s="60"/>
      <c r="B42" s="235" t="s">
        <v>19</v>
      </c>
      <c r="C42" s="235"/>
      <c r="D42" s="235"/>
      <c r="E42" s="52">
        <v>14013415.560000001</v>
      </c>
      <c r="F42" s="48"/>
      <c r="G42" s="234"/>
      <c r="H42" s="234"/>
      <c r="I42" s="234"/>
      <c r="J42" s="52"/>
    </row>
    <row r="43" spans="1:15" ht="15.75" x14ac:dyDescent="0.25">
      <c r="A43" s="60"/>
      <c r="B43" s="242" t="s">
        <v>21</v>
      </c>
      <c r="C43" s="242"/>
      <c r="D43" s="242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2" t="s">
        <v>66</v>
      </c>
      <c r="C44" s="242"/>
      <c r="D44" s="242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2" t="s">
        <v>22</v>
      </c>
      <c r="C45" s="242"/>
      <c r="D45" s="242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40"/>
      <c r="B46" s="241"/>
      <c r="C46" s="241"/>
      <c r="D46" s="241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2"/>
      <c r="C47" s="242"/>
      <c r="D47" s="242"/>
      <c r="E47" s="52"/>
      <c r="F47" s="48"/>
      <c r="G47" s="234" t="s">
        <v>34</v>
      </c>
      <c r="H47" s="234"/>
      <c r="I47" s="234"/>
      <c r="J47" s="52">
        <v>11155142.77</v>
      </c>
      <c r="K47" s="48"/>
      <c r="L47" s="234"/>
      <c r="M47" s="234"/>
      <c r="N47" s="234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34" t="s">
        <v>35</v>
      </c>
      <c r="H48" s="234"/>
      <c r="I48" s="234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2"/>
      <c r="C49" s="242"/>
      <c r="D49" s="242"/>
      <c r="E49" s="52"/>
      <c r="F49" s="48"/>
      <c r="G49" s="234" t="s">
        <v>34</v>
      </c>
      <c r="H49" s="234"/>
      <c r="I49" s="234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40" t="s">
        <v>23</v>
      </c>
      <c r="B50" s="241"/>
      <c r="C50" s="241"/>
      <c r="D50" s="241"/>
      <c r="E50" s="51">
        <f>E51+E52</f>
        <v>4496259.21</v>
      </c>
      <c r="F50" s="48"/>
      <c r="G50" s="234" t="s">
        <v>73</v>
      </c>
      <c r="H50" s="234"/>
      <c r="I50" s="234"/>
      <c r="J50" s="52">
        <v>-4640430.0599999996</v>
      </c>
      <c r="K50" s="48"/>
      <c r="L50" s="234"/>
      <c r="M50" s="234"/>
      <c r="N50" s="234"/>
      <c r="O50" s="85"/>
    </row>
    <row r="51" spans="1:15" ht="15.75" x14ac:dyDescent="0.25">
      <c r="A51" s="60"/>
      <c r="B51" s="242" t="s">
        <v>58</v>
      </c>
      <c r="C51" s="242"/>
      <c r="D51" s="242"/>
      <c r="E51" s="52">
        <v>4496259.21</v>
      </c>
      <c r="F51" s="48"/>
      <c r="G51" s="234" t="s">
        <v>36</v>
      </c>
      <c r="H51" s="234"/>
      <c r="I51" s="234"/>
      <c r="J51" s="52">
        <v>0</v>
      </c>
      <c r="K51" s="48"/>
      <c r="L51" s="234"/>
      <c r="M51" s="234"/>
      <c r="N51" s="234"/>
      <c r="O51" s="85"/>
    </row>
    <row r="52" spans="1:15" ht="15.75" x14ac:dyDescent="0.25">
      <c r="A52" s="60"/>
      <c r="B52" s="242"/>
      <c r="C52" s="242"/>
      <c r="D52" s="242"/>
      <c r="E52" s="52"/>
      <c r="F52" s="48"/>
      <c r="G52" s="234" t="s">
        <v>74</v>
      </c>
      <c r="H52" s="234"/>
      <c r="I52" s="234"/>
      <c r="J52" s="52">
        <v>-718.2</v>
      </c>
      <c r="K52" s="48"/>
      <c r="L52" s="234"/>
      <c r="M52" s="234"/>
      <c r="N52" s="234"/>
      <c r="O52" s="85"/>
    </row>
    <row r="53" spans="1:15" s="19" customFormat="1" ht="15.75" x14ac:dyDescent="0.25">
      <c r="A53" s="236" t="s">
        <v>37</v>
      </c>
      <c r="B53" s="237"/>
      <c r="C53" s="237"/>
      <c r="D53" s="237"/>
      <c r="E53" s="51">
        <f>SUM(E54+E58+E61+E64)</f>
        <v>6448042.120000001</v>
      </c>
      <c r="F53" s="48"/>
      <c r="G53" s="234" t="s">
        <v>38</v>
      </c>
      <c r="H53" s="234"/>
      <c r="I53" s="234"/>
      <c r="J53" s="52">
        <v>100779.2</v>
      </c>
    </row>
    <row r="54" spans="1:15" ht="15.75" x14ac:dyDescent="0.25">
      <c r="A54" s="240" t="s">
        <v>67</v>
      </c>
      <c r="B54" s="241"/>
      <c r="C54" s="241"/>
      <c r="D54" s="241"/>
      <c r="E54" s="51">
        <f>E55+E56+E57</f>
        <v>4000476.8400000003</v>
      </c>
      <c r="F54" s="48"/>
      <c r="G54" s="234" t="s">
        <v>39</v>
      </c>
      <c r="H54" s="234"/>
      <c r="I54" s="234"/>
      <c r="J54" s="52">
        <v>58067.519999999997</v>
      </c>
    </row>
    <row r="55" spans="1:15" ht="15.75" x14ac:dyDescent="0.25">
      <c r="A55" s="58"/>
      <c r="B55" s="235" t="s">
        <v>68</v>
      </c>
      <c r="C55" s="235"/>
      <c r="D55" s="235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5" t="s">
        <v>69</v>
      </c>
      <c r="C56" s="235"/>
      <c r="D56" s="235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5" t="s">
        <v>40</v>
      </c>
      <c r="C57" s="235"/>
      <c r="D57" s="235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40" t="s">
        <v>70</v>
      </c>
      <c r="B58" s="241"/>
      <c r="C58" s="241"/>
      <c r="D58" s="241"/>
      <c r="E58" s="51">
        <f>E59+E60</f>
        <v>586075.18999999994</v>
      </c>
      <c r="F58" s="48"/>
      <c r="G58" s="234"/>
      <c r="H58" s="234"/>
      <c r="I58" s="234"/>
      <c r="J58" s="52"/>
    </row>
    <row r="59" spans="1:15" ht="15.75" x14ac:dyDescent="0.25">
      <c r="A59" s="58"/>
      <c r="B59" s="235" t="s">
        <v>71</v>
      </c>
      <c r="C59" s="235"/>
      <c r="D59" s="235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35" t="s">
        <v>40</v>
      </c>
      <c r="C60" s="235"/>
      <c r="D60" s="235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40" t="s">
        <v>75</v>
      </c>
      <c r="B61" s="241"/>
      <c r="C61" s="241"/>
      <c r="D61" s="241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5" t="s">
        <v>42</v>
      </c>
      <c r="C62" s="235"/>
      <c r="D62" s="235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5" t="s">
        <v>41</v>
      </c>
      <c r="C63" s="235"/>
      <c r="D63" s="235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32" t="s">
        <v>76</v>
      </c>
      <c r="B64" s="233"/>
      <c r="C64" s="233"/>
      <c r="D64" s="233"/>
      <c r="E64" s="51">
        <f>E65+E66</f>
        <v>1859731.4700000002</v>
      </c>
      <c r="F64" s="48"/>
      <c r="G64" s="88"/>
      <c r="H64" s="234"/>
      <c r="I64" s="234"/>
      <c r="J64" s="49"/>
    </row>
    <row r="65" spans="1:12" ht="15.75" x14ac:dyDescent="0.25">
      <c r="A65" s="58"/>
      <c r="B65" s="235" t="s">
        <v>56</v>
      </c>
      <c r="C65" s="235"/>
      <c r="D65" s="235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35" t="s">
        <v>41</v>
      </c>
      <c r="C66" s="235"/>
      <c r="D66" s="235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36" t="s">
        <v>43</v>
      </c>
      <c r="B67" s="237"/>
      <c r="C67" s="237"/>
      <c r="D67" s="237"/>
      <c r="E67" s="51">
        <f>E53+E39+E12</f>
        <v>169389067.19</v>
      </c>
      <c r="F67" s="238" t="s">
        <v>44</v>
      </c>
      <c r="G67" s="239"/>
      <c r="H67" s="239"/>
      <c r="I67" s="239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8" t="s">
        <v>45</v>
      </c>
      <c r="B71" s="229"/>
      <c r="C71" s="229"/>
      <c r="D71" s="229"/>
      <c r="E71" s="229"/>
      <c r="F71" s="229" t="s">
        <v>46</v>
      </c>
      <c r="G71" s="229"/>
      <c r="H71" s="229"/>
      <c r="I71" s="229"/>
      <c r="J71" s="230"/>
    </row>
    <row r="72" spans="1:12" ht="15.75" x14ac:dyDescent="0.25">
      <c r="A72" s="218" t="s">
        <v>61</v>
      </c>
      <c r="B72" s="219"/>
      <c r="C72" s="219"/>
      <c r="D72" s="219"/>
      <c r="E72" s="219"/>
      <c r="F72" s="231"/>
      <c r="G72" s="231"/>
      <c r="H72" s="231"/>
      <c r="I72" s="231"/>
      <c r="J72" s="25"/>
    </row>
    <row r="73" spans="1:12" ht="15.75" x14ac:dyDescent="0.25">
      <c r="A73" s="218" t="s">
        <v>59</v>
      </c>
      <c r="B73" s="219"/>
      <c r="C73" s="219"/>
      <c r="D73" s="219"/>
      <c r="E73" s="219"/>
      <c r="F73" s="219" t="s">
        <v>47</v>
      </c>
      <c r="G73" s="219"/>
      <c r="H73" s="219"/>
      <c r="I73" s="219"/>
      <c r="J73" s="220"/>
    </row>
    <row r="74" spans="1:12" s="7" customFormat="1" ht="15.75" x14ac:dyDescent="0.25">
      <c r="A74" s="218" t="s">
        <v>62</v>
      </c>
      <c r="B74" s="219"/>
      <c r="C74" s="219"/>
      <c r="D74" s="219"/>
      <c r="E74" s="219"/>
      <c r="F74" s="219" t="s">
        <v>48</v>
      </c>
      <c r="G74" s="219"/>
      <c r="H74" s="219"/>
      <c r="I74" s="219"/>
      <c r="J74" s="220"/>
      <c r="K74" s="26"/>
    </row>
    <row r="75" spans="1:12" ht="15.75" x14ac:dyDescent="0.25">
      <c r="A75" s="218" t="s">
        <v>49</v>
      </c>
      <c r="B75" s="219"/>
      <c r="C75" s="219"/>
      <c r="D75" s="219"/>
      <c r="E75" s="219"/>
      <c r="F75" s="219" t="s">
        <v>50</v>
      </c>
      <c r="G75" s="219"/>
      <c r="H75" s="219"/>
      <c r="I75" s="219"/>
      <c r="J75" s="220"/>
    </row>
    <row r="76" spans="1:12" s="7" customFormat="1" ht="15.75" x14ac:dyDescent="0.25">
      <c r="A76" s="218" t="s">
        <v>64</v>
      </c>
      <c r="B76" s="219"/>
      <c r="C76" s="219"/>
      <c r="D76" s="219"/>
      <c r="E76" s="219"/>
      <c r="F76" s="224"/>
      <c r="G76" s="224"/>
      <c r="H76" s="224"/>
      <c r="I76" s="224"/>
      <c r="J76" s="225"/>
    </row>
    <row r="77" spans="1:12" ht="15.75" x14ac:dyDescent="0.25">
      <c r="A77" s="218" t="s">
        <v>65</v>
      </c>
      <c r="B77" s="219"/>
      <c r="C77" s="219"/>
      <c r="D77" s="219"/>
      <c r="E77" s="219"/>
      <c r="F77" s="226" t="s">
        <v>51</v>
      </c>
      <c r="G77" s="226"/>
      <c r="H77" s="226"/>
      <c r="I77" s="226"/>
      <c r="J77" s="227"/>
    </row>
    <row r="78" spans="1:12" ht="15.75" x14ac:dyDescent="0.25">
      <c r="A78" s="218" t="s">
        <v>60</v>
      </c>
      <c r="B78" s="219"/>
      <c r="C78" s="219"/>
      <c r="D78" s="219"/>
      <c r="E78" s="219"/>
      <c r="F78" s="219" t="s">
        <v>52</v>
      </c>
      <c r="G78" s="219"/>
      <c r="H78" s="219"/>
      <c r="I78" s="219"/>
      <c r="J78" s="220"/>
    </row>
    <row r="79" spans="1:12" ht="16.5" thickBot="1" x14ac:dyDescent="0.3">
      <c r="A79" s="221" t="s">
        <v>53</v>
      </c>
      <c r="B79" s="222"/>
      <c r="C79" s="222"/>
      <c r="D79" s="222"/>
      <c r="E79" s="222"/>
      <c r="F79" s="222" t="s">
        <v>54</v>
      </c>
      <c r="G79" s="222"/>
      <c r="H79" s="222"/>
      <c r="I79" s="222"/>
      <c r="J79" s="22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8"/>
      <c r="C4" s="248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8"/>
      <c r="C5" s="248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9"/>
      <c r="B6" s="250"/>
      <c r="C6" s="250"/>
      <c r="D6" s="250"/>
      <c r="E6" s="250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1" t="s">
        <v>77</v>
      </c>
      <c r="B8" s="252"/>
      <c r="C8" s="252"/>
      <c r="D8" s="252"/>
      <c r="E8" s="252"/>
      <c r="F8" s="252"/>
      <c r="G8" s="252"/>
      <c r="H8" s="252"/>
      <c r="I8" s="252"/>
      <c r="J8" s="253"/>
    </row>
    <row r="9" spans="1:14" ht="15" customHeight="1" thickBot="1" x14ac:dyDescent="0.25">
      <c r="A9" s="251"/>
      <c r="B9" s="252"/>
      <c r="C9" s="252"/>
      <c r="D9" s="252"/>
      <c r="E9" s="252"/>
      <c r="F9" s="252"/>
      <c r="G9" s="252"/>
      <c r="H9" s="252"/>
      <c r="I9" s="252"/>
      <c r="J9" s="253"/>
    </row>
    <row r="10" spans="1:14" s="17" customFormat="1" ht="25.5" customHeight="1" thickBot="1" x14ac:dyDescent="0.35">
      <c r="A10" s="254" t="s">
        <v>4</v>
      </c>
      <c r="B10" s="255"/>
      <c r="C10" s="255"/>
      <c r="D10" s="255"/>
      <c r="E10" s="255"/>
      <c r="F10" s="254" t="s">
        <v>5</v>
      </c>
      <c r="G10" s="255"/>
      <c r="H10" s="255"/>
      <c r="I10" s="255"/>
      <c r="J10" s="256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6" t="s">
        <v>6</v>
      </c>
      <c r="B12" s="237"/>
      <c r="C12" s="237"/>
      <c r="D12" s="237"/>
      <c r="E12" s="51">
        <f>SUM(E14+E16+E19+E22+E28+E31+E35)</f>
        <v>112608774.27</v>
      </c>
      <c r="F12" s="257" t="s">
        <v>7</v>
      </c>
      <c r="G12" s="258"/>
      <c r="H12" s="258"/>
      <c r="I12" s="258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40" t="s">
        <v>8</v>
      </c>
      <c r="B14" s="241"/>
      <c r="C14" s="241"/>
      <c r="D14" s="241"/>
      <c r="E14" s="52">
        <v>38262.11</v>
      </c>
      <c r="F14" s="104"/>
      <c r="G14" s="259"/>
      <c r="H14" s="259"/>
      <c r="I14" s="259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60"/>
      <c r="G15" s="261"/>
      <c r="H15" s="261"/>
      <c r="I15" s="261"/>
      <c r="J15" s="262"/>
    </row>
    <row r="16" spans="1:14" s="19" customFormat="1" ht="15.75" x14ac:dyDescent="0.25">
      <c r="A16" s="240" t="s">
        <v>9</v>
      </c>
      <c r="B16" s="241"/>
      <c r="C16" s="241"/>
      <c r="D16" s="241"/>
      <c r="E16" s="51">
        <f>SUM(E17)</f>
        <v>16105886.15</v>
      </c>
      <c r="F16" s="245" t="s">
        <v>10</v>
      </c>
      <c r="G16" s="246"/>
      <c r="H16" s="246"/>
      <c r="I16" s="246"/>
      <c r="J16" s="45">
        <f>SUM(J17+J18)</f>
        <v>1934770.12</v>
      </c>
    </row>
    <row r="17" spans="1:12" ht="15.75" x14ac:dyDescent="0.25">
      <c r="A17" s="58"/>
      <c r="B17" s="235" t="s">
        <v>11</v>
      </c>
      <c r="C17" s="235"/>
      <c r="D17" s="235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40" t="s">
        <v>13</v>
      </c>
      <c r="B19" s="241"/>
      <c r="C19" s="241"/>
      <c r="D19" s="241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35" t="s">
        <v>14</v>
      </c>
      <c r="C20" s="235"/>
      <c r="D20" s="235"/>
      <c r="E20" s="52">
        <v>44118081.119999997</v>
      </c>
      <c r="F20" s="245" t="s">
        <v>15</v>
      </c>
      <c r="G20" s="246"/>
      <c r="H20" s="246"/>
      <c r="I20" s="246"/>
      <c r="J20" s="45">
        <f>SUM(J21:J23)</f>
        <v>8236868.6900000004</v>
      </c>
    </row>
    <row r="21" spans="1:12" ht="15.75" x14ac:dyDescent="0.25">
      <c r="A21" s="58"/>
      <c r="B21" s="237"/>
      <c r="C21" s="237"/>
      <c r="D21" s="237"/>
      <c r="E21" s="51"/>
      <c r="F21" s="47"/>
      <c r="G21" s="247" t="s">
        <v>16</v>
      </c>
      <c r="H21" s="247"/>
      <c r="I21" s="247"/>
      <c r="J21" s="46">
        <v>1922631.44</v>
      </c>
    </row>
    <row r="22" spans="1:12" ht="15.75" x14ac:dyDescent="0.25">
      <c r="A22" s="240" t="s">
        <v>17</v>
      </c>
      <c r="B22" s="241"/>
      <c r="C22" s="241"/>
      <c r="D22" s="241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35" t="s">
        <v>19</v>
      </c>
      <c r="C23" s="235"/>
      <c r="D23" s="235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2" t="s">
        <v>21</v>
      </c>
      <c r="C24" s="242"/>
      <c r="D24" s="242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2" t="s">
        <v>66</v>
      </c>
      <c r="C25" s="242"/>
      <c r="D25" s="242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2" t="s">
        <v>22</v>
      </c>
      <c r="C26" s="242"/>
      <c r="D26" s="242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40" t="s">
        <v>23</v>
      </c>
      <c r="B28" s="241"/>
      <c r="C28" s="241"/>
      <c r="D28" s="241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2" t="s">
        <v>24</v>
      </c>
      <c r="C29" s="242"/>
      <c r="D29" s="242"/>
      <c r="E29" s="52">
        <v>17907124.91</v>
      </c>
      <c r="F29" s="243" t="s">
        <v>25</v>
      </c>
      <c r="G29" s="244"/>
      <c r="H29" s="244"/>
      <c r="I29" s="244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40"/>
      <c r="B31" s="241"/>
      <c r="C31" s="241"/>
      <c r="D31" s="241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35"/>
      <c r="C32" s="235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5"/>
      <c r="C33" s="235"/>
      <c r="D33" s="100"/>
      <c r="E33" s="66"/>
      <c r="F33" s="243" t="s">
        <v>10</v>
      </c>
      <c r="G33" s="244"/>
      <c r="H33" s="244"/>
      <c r="I33" s="244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40" t="s">
        <v>26</v>
      </c>
      <c r="B35" s="241"/>
      <c r="C35" s="241"/>
      <c r="D35" s="241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2" t="s">
        <v>27</v>
      </c>
      <c r="C36" s="242"/>
      <c r="D36" s="242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38" t="s">
        <v>29</v>
      </c>
      <c r="G39" s="239"/>
      <c r="H39" s="23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4" t="s">
        <v>30</v>
      </c>
      <c r="H40" s="234"/>
      <c r="I40" s="234"/>
      <c r="J40" s="52">
        <v>133378731.77</v>
      </c>
    </row>
    <row r="41" spans="1:15" ht="15.75" x14ac:dyDescent="0.25">
      <c r="A41" s="240" t="s">
        <v>31</v>
      </c>
      <c r="B41" s="241"/>
      <c r="C41" s="241"/>
      <c r="D41" s="241"/>
      <c r="E41" s="117">
        <f>E42+E43+E44+E45</f>
        <v>47580330.45000001</v>
      </c>
      <c r="F41" s="48"/>
      <c r="G41" s="234" t="s">
        <v>32</v>
      </c>
      <c r="H41" s="234"/>
      <c r="I41" s="234"/>
      <c r="J41" s="52">
        <v>7312597.3899999997</v>
      </c>
    </row>
    <row r="42" spans="1:15" ht="15.75" x14ac:dyDescent="0.25">
      <c r="A42" s="60"/>
      <c r="B42" s="235" t="s">
        <v>19</v>
      </c>
      <c r="C42" s="235"/>
      <c r="D42" s="235"/>
      <c r="E42" s="118">
        <f>2127198.31+8827333.86+1174687.6+324681.79+130563.45+85288.23+232648.94+922816.66</f>
        <v>13825218.839999998</v>
      </c>
      <c r="F42" s="48"/>
      <c r="G42" s="234"/>
      <c r="H42" s="234"/>
      <c r="I42" s="234"/>
      <c r="J42" s="52"/>
    </row>
    <row r="43" spans="1:15" ht="15.75" x14ac:dyDescent="0.25">
      <c r="A43" s="60"/>
      <c r="B43" s="242" t="s">
        <v>21</v>
      </c>
      <c r="C43" s="242"/>
      <c r="D43" s="242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2" t="s">
        <v>66</v>
      </c>
      <c r="C44" s="242"/>
      <c r="D44" s="242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2" t="s">
        <v>22</v>
      </c>
      <c r="C45" s="242"/>
      <c r="D45" s="242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40"/>
      <c r="B46" s="241"/>
      <c r="C46" s="241"/>
      <c r="D46" s="241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2"/>
      <c r="C47" s="242"/>
      <c r="D47" s="242"/>
      <c r="E47" s="52"/>
      <c r="F47" s="48"/>
      <c r="G47" s="234" t="s">
        <v>34</v>
      </c>
      <c r="H47" s="234"/>
      <c r="I47" s="234"/>
      <c r="J47" s="52">
        <v>11155142.77</v>
      </c>
      <c r="K47" s="48"/>
      <c r="L47" s="234"/>
      <c r="M47" s="234"/>
      <c r="N47" s="234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34" t="s">
        <v>35</v>
      </c>
      <c r="H48" s="234"/>
      <c r="I48" s="234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2"/>
      <c r="C49" s="242"/>
      <c r="D49" s="242"/>
      <c r="E49" s="52"/>
      <c r="F49" s="48"/>
      <c r="G49" s="234" t="s">
        <v>34</v>
      </c>
      <c r="H49" s="234"/>
      <c r="I49" s="234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40" t="s">
        <v>23</v>
      </c>
      <c r="B50" s="241"/>
      <c r="C50" s="241"/>
      <c r="D50" s="241"/>
      <c r="E50" s="51">
        <f>E51+E52</f>
        <v>4551160.96</v>
      </c>
      <c r="F50" s="48"/>
      <c r="G50" s="234" t="s">
        <v>73</v>
      </c>
      <c r="H50" s="234"/>
      <c r="I50" s="234"/>
      <c r="J50" s="52">
        <v>-6652050.1100000003</v>
      </c>
      <c r="K50" s="48"/>
      <c r="L50" s="234"/>
      <c r="M50" s="234"/>
      <c r="N50" s="234"/>
      <c r="O50" s="85"/>
    </row>
    <row r="51" spans="1:15" ht="15.75" x14ac:dyDescent="0.25">
      <c r="A51" s="60"/>
      <c r="B51" s="242" t="s">
        <v>58</v>
      </c>
      <c r="C51" s="242"/>
      <c r="D51" s="242"/>
      <c r="E51" s="52">
        <v>4551160.96</v>
      </c>
      <c r="F51" s="48"/>
      <c r="G51" s="234" t="s">
        <v>36</v>
      </c>
      <c r="H51" s="234"/>
      <c r="I51" s="234"/>
      <c r="J51" s="52">
        <v>0</v>
      </c>
      <c r="K51" s="48"/>
      <c r="L51" s="234"/>
      <c r="M51" s="234"/>
      <c r="N51" s="234"/>
      <c r="O51" s="85"/>
    </row>
    <row r="52" spans="1:15" ht="15.75" x14ac:dyDescent="0.25">
      <c r="A52" s="60"/>
      <c r="B52" s="242"/>
      <c r="C52" s="242"/>
      <c r="D52" s="242"/>
      <c r="E52" s="52"/>
      <c r="F52" s="48"/>
      <c r="G52" s="234" t="s">
        <v>74</v>
      </c>
      <c r="H52" s="234"/>
      <c r="I52" s="234"/>
      <c r="J52" s="52">
        <v>-1566.05</v>
      </c>
      <c r="K52" s="48"/>
      <c r="L52" s="234"/>
      <c r="M52" s="234"/>
      <c r="N52" s="234"/>
      <c r="O52" s="85"/>
    </row>
    <row r="53" spans="1:15" s="19" customFormat="1" ht="15.75" x14ac:dyDescent="0.25">
      <c r="A53" s="236" t="s">
        <v>37</v>
      </c>
      <c r="B53" s="237"/>
      <c r="C53" s="237"/>
      <c r="D53" s="237"/>
      <c r="E53" s="51">
        <f>SUM(E54+E58+E61+E64)</f>
        <v>6420019.4500000011</v>
      </c>
      <c r="F53" s="48"/>
      <c r="G53" s="234" t="s">
        <v>38</v>
      </c>
      <c r="H53" s="234"/>
      <c r="I53" s="234"/>
      <c r="J53" s="52">
        <v>47668.45</v>
      </c>
    </row>
    <row r="54" spans="1:15" ht="15.75" x14ac:dyDescent="0.25">
      <c r="A54" s="240" t="s">
        <v>67</v>
      </c>
      <c r="B54" s="241"/>
      <c r="C54" s="241"/>
      <c r="D54" s="241"/>
      <c r="E54" s="51">
        <f>E55+E56+E57</f>
        <v>3994414.9800000004</v>
      </c>
      <c r="F54" s="48"/>
      <c r="G54" s="234" t="s">
        <v>39</v>
      </c>
      <c r="H54" s="234"/>
      <c r="I54" s="234"/>
      <c r="J54" s="52">
        <v>25001.07</v>
      </c>
    </row>
    <row r="55" spans="1:15" ht="15.75" x14ac:dyDescent="0.25">
      <c r="A55" s="58"/>
      <c r="B55" s="235" t="s">
        <v>68</v>
      </c>
      <c r="C55" s="235"/>
      <c r="D55" s="235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5" t="s">
        <v>69</v>
      </c>
      <c r="C56" s="235"/>
      <c r="D56" s="235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5" t="s">
        <v>40</v>
      </c>
      <c r="C57" s="235"/>
      <c r="D57" s="235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40" t="s">
        <v>70</v>
      </c>
      <c r="B58" s="241"/>
      <c r="C58" s="241"/>
      <c r="D58" s="241"/>
      <c r="E58" s="51">
        <f>E59+E60</f>
        <v>599668.81000000006</v>
      </c>
      <c r="F58" s="48"/>
      <c r="G58" s="234"/>
      <c r="H58" s="234"/>
      <c r="I58" s="234"/>
      <c r="J58" s="52"/>
    </row>
    <row r="59" spans="1:15" ht="15.75" x14ac:dyDescent="0.25">
      <c r="A59" s="58"/>
      <c r="B59" s="235" t="s">
        <v>71</v>
      </c>
      <c r="C59" s="235"/>
      <c r="D59" s="235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35" t="s">
        <v>40</v>
      </c>
      <c r="C60" s="235"/>
      <c r="D60" s="235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40" t="s">
        <v>75</v>
      </c>
      <c r="B61" s="241"/>
      <c r="C61" s="241"/>
      <c r="D61" s="241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5" t="s">
        <v>42</v>
      </c>
      <c r="C62" s="235"/>
      <c r="D62" s="235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5" t="s">
        <v>41</v>
      </c>
      <c r="C63" s="235"/>
      <c r="D63" s="235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32" t="s">
        <v>76</v>
      </c>
      <c r="B64" s="233"/>
      <c r="C64" s="233"/>
      <c r="D64" s="233"/>
      <c r="E64" s="51">
        <f>E65+E66</f>
        <v>1824177.04</v>
      </c>
      <c r="F64" s="48"/>
      <c r="G64" s="96"/>
      <c r="H64" s="234"/>
      <c r="I64" s="234"/>
      <c r="J64" s="49"/>
    </row>
    <row r="65" spans="1:12" ht="15.75" x14ac:dyDescent="0.25">
      <c r="A65" s="58"/>
      <c r="B65" s="235" t="s">
        <v>56</v>
      </c>
      <c r="C65" s="235"/>
      <c r="D65" s="235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35" t="s">
        <v>41</v>
      </c>
      <c r="C66" s="235"/>
      <c r="D66" s="235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36" t="s">
        <v>43</v>
      </c>
      <c r="B67" s="237"/>
      <c r="C67" s="237"/>
      <c r="D67" s="237"/>
      <c r="E67" s="51">
        <f>E53+E39+E12</f>
        <v>171160285.13</v>
      </c>
      <c r="F67" s="238" t="s">
        <v>44</v>
      </c>
      <c r="G67" s="239"/>
      <c r="H67" s="239"/>
      <c r="I67" s="239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8" t="s">
        <v>45</v>
      </c>
      <c r="B71" s="229"/>
      <c r="C71" s="229"/>
      <c r="D71" s="229"/>
      <c r="E71" s="229"/>
      <c r="F71" s="229" t="s">
        <v>46</v>
      </c>
      <c r="G71" s="229"/>
      <c r="H71" s="229"/>
      <c r="I71" s="229"/>
      <c r="J71" s="230"/>
    </row>
    <row r="72" spans="1:12" ht="15.75" x14ac:dyDescent="0.25">
      <c r="A72" s="218" t="s">
        <v>61</v>
      </c>
      <c r="B72" s="219"/>
      <c r="C72" s="219"/>
      <c r="D72" s="219"/>
      <c r="E72" s="219"/>
      <c r="F72" s="231"/>
      <c r="G72" s="231"/>
      <c r="H72" s="231"/>
      <c r="I72" s="231"/>
      <c r="J72" s="25"/>
    </row>
    <row r="73" spans="1:12" ht="15.75" x14ac:dyDescent="0.25">
      <c r="A73" s="218" t="s">
        <v>59</v>
      </c>
      <c r="B73" s="219"/>
      <c r="C73" s="219"/>
      <c r="D73" s="219"/>
      <c r="E73" s="219"/>
      <c r="F73" s="219" t="s">
        <v>47</v>
      </c>
      <c r="G73" s="219"/>
      <c r="H73" s="219"/>
      <c r="I73" s="219"/>
      <c r="J73" s="220"/>
    </row>
    <row r="74" spans="1:12" s="7" customFormat="1" ht="15.75" x14ac:dyDescent="0.25">
      <c r="A74" s="218" t="s">
        <v>62</v>
      </c>
      <c r="B74" s="219"/>
      <c r="C74" s="219"/>
      <c r="D74" s="219"/>
      <c r="E74" s="219"/>
      <c r="F74" s="219" t="s">
        <v>48</v>
      </c>
      <c r="G74" s="219"/>
      <c r="H74" s="219"/>
      <c r="I74" s="219"/>
      <c r="J74" s="220"/>
      <c r="K74" s="26"/>
    </row>
    <row r="75" spans="1:12" ht="15.75" x14ac:dyDescent="0.25">
      <c r="A75" s="218" t="s">
        <v>49</v>
      </c>
      <c r="B75" s="219"/>
      <c r="C75" s="219"/>
      <c r="D75" s="219"/>
      <c r="E75" s="219"/>
      <c r="F75" s="219" t="s">
        <v>50</v>
      </c>
      <c r="G75" s="219"/>
      <c r="H75" s="219"/>
      <c r="I75" s="219"/>
      <c r="J75" s="220"/>
    </row>
    <row r="76" spans="1:12" s="7" customFormat="1" ht="15.75" x14ac:dyDescent="0.25">
      <c r="A76" s="218" t="s">
        <v>64</v>
      </c>
      <c r="B76" s="219"/>
      <c r="C76" s="219"/>
      <c r="D76" s="219"/>
      <c r="E76" s="219"/>
      <c r="F76" s="224"/>
      <c r="G76" s="224"/>
      <c r="H76" s="224"/>
      <c r="I76" s="224"/>
      <c r="J76" s="225"/>
    </row>
    <row r="77" spans="1:12" ht="15.75" x14ac:dyDescent="0.25">
      <c r="A77" s="218" t="s">
        <v>65</v>
      </c>
      <c r="B77" s="219"/>
      <c r="C77" s="219"/>
      <c r="D77" s="219"/>
      <c r="E77" s="219"/>
      <c r="F77" s="226" t="s">
        <v>51</v>
      </c>
      <c r="G77" s="226"/>
      <c r="H77" s="226"/>
      <c r="I77" s="226"/>
      <c r="J77" s="227"/>
    </row>
    <row r="78" spans="1:12" ht="15.75" x14ac:dyDescent="0.25">
      <c r="A78" s="218" t="s">
        <v>60</v>
      </c>
      <c r="B78" s="219"/>
      <c r="C78" s="219"/>
      <c r="D78" s="219"/>
      <c r="E78" s="219"/>
      <c r="F78" s="219" t="s">
        <v>52</v>
      </c>
      <c r="G78" s="219"/>
      <c r="H78" s="219"/>
      <c r="I78" s="219"/>
      <c r="J78" s="220"/>
    </row>
    <row r="79" spans="1:12" ht="16.5" thickBot="1" x14ac:dyDescent="0.3">
      <c r="A79" s="221" t="s">
        <v>53</v>
      </c>
      <c r="B79" s="222"/>
      <c r="C79" s="222"/>
      <c r="D79" s="222"/>
      <c r="E79" s="222"/>
      <c r="F79" s="222" t="s">
        <v>54</v>
      </c>
      <c r="G79" s="222"/>
      <c r="H79" s="222"/>
      <c r="I79" s="222"/>
      <c r="J79" s="22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8"/>
      <c r="C4" s="248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8"/>
      <c r="C5" s="248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9"/>
      <c r="B6" s="250"/>
      <c r="C6" s="250"/>
      <c r="D6" s="250"/>
      <c r="E6" s="250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1" t="s">
        <v>79</v>
      </c>
      <c r="B8" s="252"/>
      <c r="C8" s="252"/>
      <c r="D8" s="252"/>
      <c r="E8" s="252"/>
      <c r="F8" s="252"/>
      <c r="G8" s="252"/>
      <c r="H8" s="252"/>
      <c r="I8" s="252"/>
      <c r="J8" s="253"/>
    </row>
    <row r="9" spans="1:14" ht="15" customHeight="1" thickBot="1" x14ac:dyDescent="0.25">
      <c r="A9" s="251"/>
      <c r="B9" s="252"/>
      <c r="C9" s="252"/>
      <c r="D9" s="252"/>
      <c r="E9" s="252"/>
      <c r="F9" s="252"/>
      <c r="G9" s="252"/>
      <c r="H9" s="252"/>
      <c r="I9" s="252"/>
      <c r="J9" s="253"/>
    </row>
    <row r="10" spans="1:14" s="17" customFormat="1" ht="25.5" customHeight="1" thickBot="1" x14ac:dyDescent="0.35">
      <c r="A10" s="254" t="s">
        <v>4</v>
      </c>
      <c r="B10" s="255"/>
      <c r="C10" s="255"/>
      <c r="D10" s="255"/>
      <c r="E10" s="255"/>
      <c r="F10" s="254" t="s">
        <v>5</v>
      </c>
      <c r="G10" s="255"/>
      <c r="H10" s="255"/>
      <c r="I10" s="255"/>
      <c r="J10" s="256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6" t="s">
        <v>6</v>
      </c>
      <c r="B12" s="237"/>
      <c r="C12" s="237"/>
      <c r="D12" s="237"/>
      <c r="E12" s="51">
        <f>SUM(E14+E16+E19+E22+E28+E31+E35)</f>
        <v>111551368.16999999</v>
      </c>
      <c r="F12" s="257" t="s">
        <v>7</v>
      </c>
      <c r="G12" s="258"/>
      <c r="H12" s="258"/>
      <c r="I12" s="258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40" t="s">
        <v>8</v>
      </c>
      <c r="B14" s="241"/>
      <c r="C14" s="241"/>
      <c r="D14" s="241"/>
      <c r="E14" s="52">
        <v>55469.07</v>
      </c>
      <c r="F14" s="114"/>
      <c r="G14" s="259"/>
      <c r="H14" s="259"/>
      <c r="I14" s="259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60"/>
      <c r="G15" s="261"/>
      <c r="H15" s="261"/>
      <c r="I15" s="261"/>
      <c r="J15" s="262"/>
    </row>
    <row r="16" spans="1:14" s="19" customFormat="1" ht="15.75" x14ac:dyDescent="0.25">
      <c r="A16" s="240" t="s">
        <v>9</v>
      </c>
      <c r="B16" s="241"/>
      <c r="C16" s="241"/>
      <c r="D16" s="241"/>
      <c r="E16" s="51">
        <f>SUM(E17)</f>
        <v>30927021.27</v>
      </c>
      <c r="F16" s="245" t="s">
        <v>10</v>
      </c>
      <c r="G16" s="246"/>
      <c r="H16" s="246"/>
      <c r="I16" s="246"/>
      <c r="J16" s="45">
        <f>SUM(J17+J18)</f>
        <v>1755843.24</v>
      </c>
    </row>
    <row r="17" spans="1:10" ht="15.75" x14ac:dyDescent="0.25">
      <c r="A17" s="58"/>
      <c r="B17" s="235" t="s">
        <v>11</v>
      </c>
      <c r="C17" s="235"/>
      <c r="D17" s="235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40" t="s">
        <v>13</v>
      </c>
      <c r="B19" s="241"/>
      <c r="C19" s="241"/>
      <c r="D19" s="241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35" t="s">
        <v>14</v>
      </c>
      <c r="C20" s="235"/>
      <c r="D20" s="235"/>
      <c r="E20" s="52">
        <v>30332272.449999999</v>
      </c>
      <c r="F20" s="245" t="s">
        <v>15</v>
      </c>
      <c r="G20" s="246"/>
      <c r="H20" s="246"/>
      <c r="I20" s="246"/>
      <c r="J20" s="45">
        <f>SUM(J21:J23)</f>
        <v>8123165.0999999996</v>
      </c>
    </row>
    <row r="21" spans="1:10" ht="15.75" x14ac:dyDescent="0.25">
      <c r="A21" s="58"/>
      <c r="B21" s="237"/>
      <c r="C21" s="237"/>
      <c r="D21" s="237"/>
      <c r="E21" s="51"/>
      <c r="F21" s="47"/>
      <c r="G21" s="247" t="s">
        <v>16</v>
      </c>
      <c r="H21" s="247"/>
      <c r="I21" s="247"/>
      <c r="J21" s="46">
        <v>1922631.44</v>
      </c>
    </row>
    <row r="22" spans="1:10" ht="15.75" x14ac:dyDescent="0.25">
      <c r="A22" s="240" t="s">
        <v>17</v>
      </c>
      <c r="B22" s="241"/>
      <c r="C22" s="241"/>
      <c r="D22" s="241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35" t="s">
        <v>19</v>
      </c>
      <c r="C23" s="235"/>
      <c r="D23" s="235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2" t="s">
        <v>21</v>
      </c>
      <c r="C24" s="242"/>
      <c r="D24" s="242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2" t="s">
        <v>66</v>
      </c>
      <c r="C25" s="242"/>
      <c r="D25" s="242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2" t="s">
        <v>22</v>
      </c>
      <c r="C26" s="242"/>
      <c r="D26" s="242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0" t="s">
        <v>23</v>
      </c>
      <c r="B28" s="241"/>
      <c r="C28" s="241"/>
      <c r="D28" s="241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2" t="s">
        <v>24</v>
      </c>
      <c r="C29" s="242"/>
      <c r="D29" s="242"/>
      <c r="E29" s="52">
        <f>19800558.96-5095800.56</f>
        <v>14704758.400000002</v>
      </c>
      <c r="F29" s="243" t="s">
        <v>25</v>
      </c>
      <c r="G29" s="244"/>
      <c r="H29" s="244"/>
      <c r="I29" s="244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0"/>
      <c r="B31" s="241"/>
      <c r="C31" s="241"/>
      <c r="D31" s="24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5"/>
      <c r="C32" s="235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5"/>
      <c r="C33" s="235"/>
      <c r="D33" s="110"/>
      <c r="E33" s="66"/>
      <c r="F33" s="243" t="s">
        <v>10</v>
      </c>
      <c r="G33" s="244"/>
      <c r="H33" s="244"/>
      <c r="I33" s="244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40" t="s">
        <v>26</v>
      </c>
      <c r="B35" s="241"/>
      <c r="C35" s="241"/>
      <c r="D35" s="241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2" t="s">
        <v>27</v>
      </c>
      <c r="C36" s="242"/>
      <c r="D36" s="242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38" t="s">
        <v>29</v>
      </c>
      <c r="G39" s="239"/>
      <c r="H39" s="23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4" t="s">
        <v>30</v>
      </c>
      <c r="H40" s="234"/>
      <c r="I40" s="234"/>
      <c r="J40" s="52">
        <v>133378731.77</v>
      </c>
    </row>
    <row r="41" spans="1:15" ht="15.75" x14ac:dyDescent="0.25">
      <c r="A41" s="240" t="s">
        <v>31</v>
      </c>
      <c r="B41" s="241"/>
      <c r="C41" s="241"/>
      <c r="D41" s="241"/>
      <c r="E41" s="51">
        <f>E42+E43+E44+E45</f>
        <v>49021345.489999995</v>
      </c>
      <c r="F41" s="48"/>
      <c r="G41" s="234" t="s">
        <v>32</v>
      </c>
      <c r="H41" s="234"/>
      <c r="I41" s="234"/>
      <c r="J41" s="52">
        <v>7312597.3899999997</v>
      </c>
    </row>
    <row r="42" spans="1:15" ht="15.75" x14ac:dyDescent="0.25">
      <c r="A42" s="60"/>
      <c r="B42" s="235" t="s">
        <v>19</v>
      </c>
      <c r="C42" s="235"/>
      <c r="D42" s="235"/>
      <c r="E42" s="52">
        <f>2113650.76+8935989.66+1100992.71+282886.66+227652.94+95405+57796.55+1097774.18</f>
        <v>13912148.459999999</v>
      </c>
      <c r="F42" s="48"/>
      <c r="G42" s="234"/>
      <c r="H42" s="234"/>
      <c r="I42" s="234"/>
      <c r="J42" s="52"/>
    </row>
    <row r="43" spans="1:15" ht="15.75" x14ac:dyDescent="0.25">
      <c r="A43" s="60"/>
      <c r="B43" s="242" t="s">
        <v>21</v>
      </c>
      <c r="C43" s="242"/>
      <c r="D43" s="242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2" t="s">
        <v>66</v>
      </c>
      <c r="C44" s="242"/>
      <c r="D44" s="242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2" t="s">
        <v>22</v>
      </c>
      <c r="C45" s="242"/>
      <c r="D45" s="242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40"/>
      <c r="B46" s="241"/>
      <c r="C46" s="241"/>
      <c r="D46" s="241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2"/>
      <c r="C47" s="242"/>
      <c r="D47" s="242"/>
      <c r="E47" s="52"/>
      <c r="F47" s="48"/>
      <c r="G47" s="234" t="s">
        <v>34</v>
      </c>
      <c r="H47" s="234"/>
      <c r="I47" s="234"/>
      <c r="J47" s="52">
        <v>11155142.77</v>
      </c>
      <c r="K47" s="48"/>
      <c r="L47" s="234"/>
      <c r="M47" s="234"/>
      <c r="N47" s="234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34" t="s">
        <v>35</v>
      </c>
      <c r="H48" s="234"/>
      <c r="I48" s="234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2"/>
      <c r="C49" s="242"/>
      <c r="D49" s="242"/>
      <c r="E49" s="52"/>
      <c r="F49" s="48"/>
      <c r="G49" s="234" t="s">
        <v>34</v>
      </c>
      <c r="H49" s="234"/>
      <c r="I49" s="234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40" t="s">
        <v>23</v>
      </c>
      <c r="B50" s="241"/>
      <c r="C50" s="241"/>
      <c r="D50" s="241"/>
      <c r="E50" s="51">
        <f>E51+E52</f>
        <v>5095800.5599999996</v>
      </c>
      <c r="F50" s="48"/>
      <c r="G50" s="234" t="s">
        <v>73</v>
      </c>
      <c r="H50" s="234"/>
      <c r="I50" s="234"/>
      <c r="J50" s="52">
        <v>-9147805.9700000007</v>
      </c>
      <c r="K50" s="48"/>
      <c r="L50" s="234"/>
      <c r="M50" s="234"/>
      <c r="N50" s="234"/>
      <c r="O50" s="85"/>
    </row>
    <row r="51" spans="1:15" ht="15.75" x14ac:dyDescent="0.25">
      <c r="A51" s="60"/>
      <c r="B51" s="242" t="s">
        <v>58</v>
      </c>
      <c r="C51" s="242"/>
      <c r="D51" s="242"/>
      <c r="E51" s="52">
        <v>5095800.5599999996</v>
      </c>
      <c r="F51" s="48"/>
      <c r="G51" s="234" t="s">
        <v>36</v>
      </c>
      <c r="H51" s="234"/>
      <c r="I51" s="234"/>
      <c r="J51" s="52">
        <v>0</v>
      </c>
      <c r="K51" s="48"/>
      <c r="L51" s="234"/>
      <c r="M51" s="234"/>
      <c r="N51" s="234"/>
      <c r="O51" s="85"/>
    </row>
    <row r="52" spans="1:15" ht="15.75" x14ac:dyDescent="0.25">
      <c r="A52" s="60"/>
      <c r="B52" s="242"/>
      <c r="C52" s="242"/>
      <c r="D52" s="242"/>
      <c r="E52" s="52"/>
      <c r="F52" s="48"/>
      <c r="G52" s="234" t="s">
        <v>74</v>
      </c>
      <c r="H52" s="234"/>
      <c r="I52" s="234"/>
      <c r="J52" s="52">
        <v>-2100.13</v>
      </c>
      <c r="K52" s="48"/>
      <c r="L52" s="234"/>
      <c r="M52" s="234"/>
      <c r="N52" s="234"/>
      <c r="O52" s="85"/>
    </row>
    <row r="53" spans="1:15" s="19" customFormat="1" ht="15.75" x14ac:dyDescent="0.25">
      <c r="A53" s="236" t="s">
        <v>37</v>
      </c>
      <c r="B53" s="237"/>
      <c r="C53" s="237"/>
      <c r="D53" s="237"/>
      <c r="E53" s="51">
        <f>SUM(E54+E58+E61+E64)</f>
        <v>6364431.2100000009</v>
      </c>
      <c r="F53" s="48"/>
      <c r="G53" s="234" t="s">
        <v>38</v>
      </c>
      <c r="H53" s="234"/>
      <c r="I53" s="234"/>
      <c r="J53" s="52">
        <v>258261.25</v>
      </c>
    </row>
    <row r="54" spans="1:15" ht="15.75" x14ac:dyDescent="0.25">
      <c r="A54" s="240" t="s">
        <v>67</v>
      </c>
      <c r="B54" s="241"/>
      <c r="C54" s="241"/>
      <c r="D54" s="241"/>
      <c r="E54" s="51">
        <f>E55+E56+E57</f>
        <v>3988353.12</v>
      </c>
      <c r="F54" s="48"/>
      <c r="G54" s="234" t="s">
        <v>39</v>
      </c>
      <c r="H54" s="234"/>
      <c r="I54" s="234"/>
      <c r="J54" s="52">
        <v>113626.76</v>
      </c>
    </row>
    <row r="55" spans="1:15" ht="15.75" x14ac:dyDescent="0.25">
      <c r="A55" s="58"/>
      <c r="B55" s="235" t="s">
        <v>68</v>
      </c>
      <c r="C55" s="235"/>
      <c r="D55" s="235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5" t="s">
        <v>69</v>
      </c>
      <c r="C56" s="235"/>
      <c r="D56" s="235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5" t="s">
        <v>40</v>
      </c>
      <c r="C57" s="235"/>
      <c r="D57" s="235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40" t="s">
        <v>70</v>
      </c>
      <c r="B58" s="241"/>
      <c r="C58" s="241"/>
      <c r="D58" s="241"/>
      <c r="E58" s="51">
        <f>E59+E60</f>
        <v>585468.53000000026</v>
      </c>
      <c r="F58" s="48"/>
      <c r="G58" s="234"/>
      <c r="H58" s="234"/>
      <c r="I58" s="234"/>
      <c r="J58" s="52"/>
    </row>
    <row r="59" spans="1:15" ht="15.75" x14ac:dyDescent="0.25">
      <c r="A59" s="58"/>
      <c r="B59" s="235" t="s">
        <v>71</v>
      </c>
      <c r="C59" s="235"/>
      <c r="D59" s="235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35" t="s">
        <v>40</v>
      </c>
      <c r="C60" s="235"/>
      <c r="D60" s="235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40" t="s">
        <v>75</v>
      </c>
      <c r="B61" s="241"/>
      <c r="C61" s="241"/>
      <c r="D61" s="241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5" t="s">
        <v>42</v>
      </c>
      <c r="C62" s="235"/>
      <c r="D62" s="235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5" t="s">
        <v>41</v>
      </c>
      <c r="C63" s="235"/>
      <c r="D63" s="235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32" t="s">
        <v>76</v>
      </c>
      <c r="B64" s="233"/>
      <c r="C64" s="233"/>
      <c r="D64" s="233"/>
      <c r="E64" s="51">
        <f>E65+E66</f>
        <v>1788849.9300000002</v>
      </c>
      <c r="F64" s="48"/>
      <c r="G64" s="106"/>
      <c r="H64" s="234"/>
      <c r="I64" s="234"/>
      <c r="J64" s="49"/>
    </row>
    <row r="65" spans="1:12" ht="15.75" x14ac:dyDescent="0.25">
      <c r="A65" s="58"/>
      <c r="B65" s="235" t="s">
        <v>56</v>
      </c>
      <c r="C65" s="235"/>
      <c r="D65" s="235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35" t="s">
        <v>41</v>
      </c>
      <c r="C66" s="235"/>
      <c r="D66" s="235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36" t="s">
        <v>43</v>
      </c>
      <c r="B67" s="237"/>
      <c r="C67" s="237"/>
      <c r="D67" s="237"/>
      <c r="E67" s="51">
        <f>E53+E39+E12</f>
        <v>172032945.42999998</v>
      </c>
      <c r="F67" s="238" t="s">
        <v>44</v>
      </c>
      <c r="G67" s="239"/>
      <c r="H67" s="239"/>
      <c r="I67" s="239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8" t="s">
        <v>45</v>
      </c>
      <c r="B71" s="229"/>
      <c r="C71" s="229"/>
      <c r="D71" s="229"/>
      <c r="E71" s="229"/>
      <c r="F71" s="229" t="s">
        <v>46</v>
      </c>
      <c r="G71" s="229"/>
      <c r="H71" s="229"/>
      <c r="I71" s="229"/>
      <c r="J71" s="230"/>
    </row>
    <row r="72" spans="1:12" ht="15.75" x14ac:dyDescent="0.25">
      <c r="A72" s="218" t="s">
        <v>61</v>
      </c>
      <c r="B72" s="219"/>
      <c r="C72" s="219"/>
      <c r="D72" s="219"/>
      <c r="E72" s="219"/>
      <c r="F72" s="231"/>
      <c r="G72" s="231"/>
      <c r="H72" s="231"/>
      <c r="I72" s="231"/>
      <c r="J72" s="25"/>
    </row>
    <row r="73" spans="1:12" ht="15.75" x14ac:dyDescent="0.25">
      <c r="A73" s="218" t="s">
        <v>59</v>
      </c>
      <c r="B73" s="219"/>
      <c r="C73" s="219"/>
      <c r="D73" s="219"/>
      <c r="E73" s="219"/>
      <c r="F73" s="219" t="s">
        <v>47</v>
      </c>
      <c r="G73" s="219"/>
      <c r="H73" s="219"/>
      <c r="I73" s="219"/>
      <c r="J73" s="220"/>
    </row>
    <row r="74" spans="1:12" s="7" customFormat="1" ht="15.75" x14ac:dyDescent="0.25">
      <c r="A74" s="218" t="s">
        <v>62</v>
      </c>
      <c r="B74" s="219"/>
      <c r="C74" s="219"/>
      <c r="D74" s="219"/>
      <c r="E74" s="219"/>
      <c r="F74" s="219" t="s">
        <v>48</v>
      </c>
      <c r="G74" s="219"/>
      <c r="H74" s="219"/>
      <c r="I74" s="219"/>
      <c r="J74" s="220"/>
      <c r="K74" s="26"/>
    </row>
    <row r="75" spans="1:12" ht="15.75" x14ac:dyDescent="0.25">
      <c r="A75" s="218" t="s">
        <v>49</v>
      </c>
      <c r="B75" s="219"/>
      <c r="C75" s="219"/>
      <c r="D75" s="219"/>
      <c r="E75" s="219"/>
      <c r="F75" s="219" t="s">
        <v>50</v>
      </c>
      <c r="G75" s="219"/>
      <c r="H75" s="219"/>
      <c r="I75" s="219"/>
      <c r="J75" s="220"/>
    </row>
    <row r="76" spans="1:12" s="7" customFormat="1" ht="15.75" x14ac:dyDescent="0.25">
      <c r="A76" s="218" t="s">
        <v>64</v>
      </c>
      <c r="B76" s="219"/>
      <c r="C76" s="219"/>
      <c r="D76" s="219"/>
      <c r="E76" s="219"/>
      <c r="F76" s="224"/>
      <c r="G76" s="224"/>
      <c r="H76" s="224"/>
      <c r="I76" s="224"/>
      <c r="J76" s="225"/>
    </row>
    <row r="77" spans="1:12" ht="15.75" x14ac:dyDescent="0.25">
      <c r="A77" s="218" t="s">
        <v>65</v>
      </c>
      <c r="B77" s="219"/>
      <c r="C77" s="219"/>
      <c r="D77" s="219"/>
      <c r="E77" s="219"/>
      <c r="F77" s="226" t="s">
        <v>51</v>
      </c>
      <c r="G77" s="226"/>
      <c r="H77" s="226"/>
      <c r="I77" s="226"/>
      <c r="J77" s="227"/>
    </row>
    <row r="78" spans="1:12" ht="15.75" x14ac:dyDescent="0.25">
      <c r="A78" s="218" t="s">
        <v>60</v>
      </c>
      <c r="B78" s="219"/>
      <c r="C78" s="219"/>
      <c r="D78" s="219"/>
      <c r="E78" s="219"/>
      <c r="F78" s="219" t="s">
        <v>52</v>
      </c>
      <c r="G78" s="219"/>
      <c r="H78" s="219"/>
      <c r="I78" s="219"/>
      <c r="J78" s="220"/>
    </row>
    <row r="79" spans="1:12" ht="16.5" thickBot="1" x14ac:dyDescent="0.3">
      <c r="A79" s="221" t="s">
        <v>53</v>
      </c>
      <c r="B79" s="222"/>
      <c r="C79" s="222"/>
      <c r="D79" s="222"/>
      <c r="E79" s="222"/>
      <c r="F79" s="222" t="s">
        <v>54</v>
      </c>
      <c r="G79" s="222"/>
      <c r="H79" s="222"/>
      <c r="I79" s="222"/>
      <c r="J79" s="22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8"/>
      <c r="C4" s="248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8"/>
      <c r="C5" s="248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9"/>
      <c r="B6" s="250"/>
      <c r="C6" s="250"/>
      <c r="D6" s="250"/>
      <c r="E6" s="250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1" t="s">
        <v>80</v>
      </c>
      <c r="B8" s="252"/>
      <c r="C8" s="252"/>
      <c r="D8" s="252"/>
      <c r="E8" s="252"/>
      <c r="F8" s="252"/>
      <c r="G8" s="252"/>
      <c r="H8" s="252"/>
      <c r="I8" s="252"/>
      <c r="J8" s="253"/>
    </row>
    <row r="9" spans="1:14" ht="15" customHeight="1" thickBot="1" x14ac:dyDescent="0.25">
      <c r="A9" s="251"/>
      <c r="B9" s="252"/>
      <c r="C9" s="252"/>
      <c r="D9" s="252"/>
      <c r="E9" s="252"/>
      <c r="F9" s="252"/>
      <c r="G9" s="252"/>
      <c r="H9" s="252"/>
      <c r="I9" s="252"/>
      <c r="J9" s="253"/>
    </row>
    <row r="10" spans="1:14" s="17" customFormat="1" ht="25.5" customHeight="1" thickBot="1" x14ac:dyDescent="0.35">
      <c r="A10" s="254" t="s">
        <v>4</v>
      </c>
      <c r="B10" s="255"/>
      <c r="C10" s="255"/>
      <c r="D10" s="255"/>
      <c r="E10" s="255"/>
      <c r="F10" s="254" t="s">
        <v>5</v>
      </c>
      <c r="G10" s="255"/>
      <c r="H10" s="255"/>
      <c r="I10" s="255"/>
      <c r="J10" s="256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6" t="s">
        <v>6</v>
      </c>
      <c r="B12" s="237"/>
      <c r="C12" s="237"/>
      <c r="D12" s="237"/>
      <c r="E12" s="51">
        <f>SUM(E14+E16+E19+E22+E28+E31+E35)</f>
        <v>141016661.22</v>
      </c>
      <c r="F12" s="257" t="s">
        <v>7</v>
      </c>
      <c r="G12" s="258"/>
      <c r="H12" s="258"/>
      <c r="I12" s="258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40" t="s">
        <v>8</v>
      </c>
      <c r="B14" s="241"/>
      <c r="C14" s="241"/>
      <c r="D14" s="241"/>
      <c r="E14" s="52">
        <f>85136.84-305.67</f>
        <v>84831.17</v>
      </c>
      <c r="F14" s="127"/>
      <c r="G14" s="259"/>
      <c r="H14" s="259"/>
      <c r="I14" s="259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60"/>
      <c r="G15" s="261"/>
      <c r="H15" s="261"/>
      <c r="I15" s="261"/>
      <c r="J15" s="262"/>
    </row>
    <row r="16" spans="1:14" s="19" customFormat="1" ht="15.75" x14ac:dyDescent="0.25">
      <c r="A16" s="240" t="s">
        <v>9</v>
      </c>
      <c r="B16" s="241"/>
      <c r="C16" s="241"/>
      <c r="D16" s="241"/>
      <c r="E16" s="51">
        <f>SUM(E17)</f>
        <v>30682425.609999999</v>
      </c>
      <c r="F16" s="245" t="s">
        <v>10</v>
      </c>
      <c r="G16" s="246"/>
      <c r="H16" s="246"/>
      <c r="I16" s="246"/>
      <c r="J16" s="45">
        <f>SUM(J17+J18)</f>
        <v>2002429.4100000001</v>
      </c>
    </row>
    <row r="17" spans="1:10" ht="15.75" x14ac:dyDescent="0.25">
      <c r="A17" s="58"/>
      <c r="B17" s="235" t="s">
        <v>11</v>
      </c>
      <c r="C17" s="235"/>
      <c r="D17" s="235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40" t="s">
        <v>13</v>
      </c>
      <c r="B19" s="241"/>
      <c r="C19" s="241"/>
      <c r="D19" s="241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35" t="s">
        <v>14</v>
      </c>
      <c r="C20" s="235"/>
      <c r="D20" s="235"/>
      <c r="E20" s="52">
        <v>58947774.100000001</v>
      </c>
      <c r="F20" s="245" t="s">
        <v>15</v>
      </c>
      <c r="G20" s="246"/>
      <c r="H20" s="246"/>
      <c r="I20" s="246"/>
      <c r="J20" s="45">
        <f>SUM(J21:J23)</f>
        <v>36768310.589999996</v>
      </c>
    </row>
    <row r="21" spans="1:10" ht="15.75" x14ac:dyDescent="0.25">
      <c r="A21" s="58"/>
      <c r="B21" s="237"/>
      <c r="C21" s="237"/>
      <c r="D21" s="237"/>
      <c r="E21" s="51"/>
      <c r="F21" s="47"/>
      <c r="G21" s="247" t="s">
        <v>16</v>
      </c>
      <c r="H21" s="247"/>
      <c r="I21" s="247"/>
      <c r="J21" s="46">
        <v>1922631.44</v>
      </c>
    </row>
    <row r="22" spans="1:10" ht="15.75" x14ac:dyDescent="0.25">
      <c r="A22" s="240" t="s">
        <v>17</v>
      </c>
      <c r="B22" s="241"/>
      <c r="C22" s="241"/>
      <c r="D22" s="241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35" t="s">
        <v>19</v>
      </c>
      <c r="C23" s="235"/>
      <c r="D23" s="235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2" t="s">
        <v>21</v>
      </c>
      <c r="C24" s="242"/>
      <c r="D24" s="242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2" t="s">
        <v>66</v>
      </c>
      <c r="C25" s="242"/>
      <c r="D25" s="242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2" t="s">
        <v>22</v>
      </c>
      <c r="C26" s="242"/>
      <c r="D26" s="242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0" t="s">
        <v>23</v>
      </c>
      <c r="B28" s="241"/>
      <c r="C28" s="241"/>
      <c r="D28" s="241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2" t="s">
        <v>24</v>
      </c>
      <c r="C29" s="242"/>
      <c r="D29" s="242"/>
      <c r="E29" s="52">
        <f>20427625.07-5211556.5</f>
        <v>15216068.57</v>
      </c>
      <c r="F29" s="243" t="s">
        <v>25</v>
      </c>
      <c r="G29" s="244"/>
      <c r="H29" s="244"/>
      <c r="I29" s="244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0"/>
      <c r="B31" s="241"/>
      <c r="C31" s="241"/>
      <c r="D31" s="24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5"/>
      <c r="C32" s="235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5"/>
      <c r="C33" s="235"/>
      <c r="D33" s="123"/>
      <c r="E33" s="66"/>
      <c r="F33" s="243" t="s">
        <v>10</v>
      </c>
      <c r="G33" s="244"/>
      <c r="H33" s="244"/>
      <c r="I33" s="244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40" t="s">
        <v>26</v>
      </c>
      <c r="B35" s="241"/>
      <c r="C35" s="241"/>
      <c r="D35" s="241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2" t="s">
        <v>27</v>
      </c>
      <c r="C36" s="242"/>
      <c r="D36" s="242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38" t="s">
        <v>29</v>
      </c>
      <c r="G39" s="239"/>
      <c r="H39" s="239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4" t="s">
        <v>30</v>
      </c>
      <c r="H40" s="234"/>
      <c r="I40" s="234"/>
      <c r="J40" s="52">
        <v>133378731.77</v>
      </c>
    </row>
    <row r="41" spans="1:15" ht="15.75" x14ac:dyDescent="0.25">
      <c r="A41" s="240" t="s">
        <v>81</v>
      </c>
      <c r="B41" s="241"/>
      <c r="C41" s="241"/>
      <c r="D41" s="241"/>
      <c r="E41" s="51">
        <f>E42+E43+E44+E45</f>
        <v>48945566.320000015</v>
      </c>
      <c r="F41" s="48"/>
      <c r="G41" s="234" t="s">
        <v>32</v>
      </c>
      <c r="H41" s="234"/>
      <c r="I41" s="234"/>
      <c r="J41" s="52">
        <v>7312597.3899999997</v>
      </c>
    </row>
    <row r="42" spans="1:15" ht="15.75" x14ac:dyDescent="0.25">
      <c r="A42" s="60"/>
      <c r="B42" s="235" t="s">
        <v>19</v>
      </c>
      <c r="C42" s="235"/>
      <c r="D42" s="235"/>
      <c r="E42" s="52">
        <f>2160546.27+8641096.46+459599.16+941350.91+485802.37+115692.5+119531.8+1007828.41</f>
        <v>13931447.880000001</v>
      </c>
      <c r="F42" s="48"/>
      <c r="G42" s="234"/>
      <c r="H42" s="234"/>
      <c r="I42" s="234"/>
      <c r="J42" s="52"/>
    </row>
    <row r="43" spans="1:15" ht="15.75" x14ac:dyDescent="0.25">
      <c r="A43" s="60"/>
      <c r="B43" s="242" t="s">
        <v>21</v>
      </c>
      <c r="C43" s="242"/>
      <c r="D43" s="242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2" t="s">
        <v>66</v>
      </c>
      <c r="C44" s="242"/>
      <c r="D44" s="242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2" t="s">
        <v>22</v>
      </c>
      <c r="C45" s="242"/>
      <c r="D45" s="242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40"/>
      <c r="B46" s="241"/>
      <c r="C46" s="241"/>
      <c r="D46" s="241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2"/>
      <c r="C47" s="242"/>
      <c r="D47" s="242"/>
      <c r="E47" s="52"/>
      <c r="F47" s="48"/>
      <c r="G47" s="234" t="s">
        <v>34</v>
      </c>
      <c r="H47" s="234"/>
      <c r="I47" s="234"/>
      <c r="J47" s="52">
        <v>11155142.77</v>
      </c>
      <c r="K47" s="48"/>
      <c r="L47" s="234"/>
      <c r="M47" s="234"/>
      <c r="N47" s="234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34" t="s">
        <v>35</v>
      </c>
      <c r="H48" s="234"/>
      <c r="I48" s="234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2"/>
      <c r="C49" s="242"/>
      <c r="D49" s="242"/>
      <c r="E49" s="52"/>
      <c r="F49" s="48"/>
      <c r="G49" s="234" t="s">
        <v>34</v>
      </c>
      <c r="H49" s="234"/>
      <c r="I49" s="234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40" t="s">
        <v>23</v>
      </c>
      <c r="B50" s="241"/>
      <c r="C50" s="241"/>
      <c r="D50" s="241"/>
      <c r="E50" s="51">
        <f>E51+E52</f>
        <v>5211556.5</v>
      </c>
      <c r="F50" s="48"/>
      <c r="G50" s="234" t="s">
        <v>73</v>
      </c>
      <c r="H50" s="234"/>
      <c r="I50" s="234"/>
      <c r="J50" s="52">
        <v>-11639439.050000001</v>
      </c>
      <c r="K50" s="48"/>
      <c r="L50" s="234"/>
      <c r="M50" s="234"/>
      <c r="N50" s="234"/>
      <c r="O50" s="85"/>
    </row>
    <row r="51" spans="1:15" ht="15.75" x14ac:dyDescent="0.25">
      <c r="A51" s="60"/>
      <c r="B51" s="242" t="s">
        <v>58</v>
      </c>
      <c r="C51" s="242"/>
      <c r="D51" s="242"/>
      <c r="E51" s="52">
        <v>5211556.5</v>
      </c>
      <c r="F51" s="48"/>
      <c r="G51" s="234" t="s">
        <v>36</v>
      </c>
      <c r="H51" s="234"/>
      <c r="I51" s="234"/>
      <c r="J51" s="52">
        <v>0</v>
      </c>
      <c r="K51" s="48"/>
      <c r="L51" s="234"/>
      <c r="M51" s="234"/>
      <c r="N51" s="234"/>
      <c r="O51" s="85"/>
    </row>
    <row r="52" spans="1:15" ht="15.75" x14ac:dyDescent="0.25">
      <c r="A52" s="60"/>
      <c r="B52" s="242"/>
      <c r="C52" s="242"/>
      <c r="D52" s="242"/>
      <c r="E52" s="52"/>
      <c r="F52" s="48"/>
      <c r="G52" s="234" t="s">
        <v>74</v>
      </c>
      <c r="H52" s="234"/>
      <c r="I52" s="234"/>
      <c r="J52" s="52">
        <v>-2207.2399999999998</v>
      </c>
      <c r="K52" s="48"/>
      <c r="L52" s="234"/>
      <c r="M52" s="234"/>
      <c r="N52" s="234"/>
      <c r="O52" s="85"/>
    </row>
    <row r="53" spans="1:15" s="19" customFormat="1" ht="15.75" x14ac:dyDescent="0.25">
      <c r="A53" s="236" t="s">
        <v>37</v>
      </c>
      <c r="B53" s="237"/>
      <c r="C53" s="237"/>
      <c r="D53" s="237"/>
      <c r="E53" s="51">
        <f>SUM(E54+E58+E61+E64)</f>
        <v>6308033.6299999999</v>
      </c>
      <c r="F53" s="48"/>
      <c r="G53" s="234" t="s">
        <v>38</v>
      </c>
      <c r="H53" s="234"/>
      <c r="I53" s="234"/>
      <c r="J53" s="52">
        <v>161141.99</v>
      </c>
    </row>
    <row r="54" spans="1:15" ht="15.75" x14ac:dyDescent="0.25">
      <c r="A54" s="240" t="s">
        <v>67</v>
      </c>
      <c r="B54" s="241"/>
      <c r="C54" s="241"/>
      <c r="D54" s="241"/>
      <c r="E54" s="51">
        <f>E55+E56+E57</f>
        <v>3982291.2600000002</v>
      </c>
      <c r="F54" s="48"/>
      <c r="G54" s="234" t="s">
        <v>39</v>
      </c>
      <c r="H54" s="234"/>
      <c r="I54" s="234"/>
      <c r="J54" s="52">
        <v>90685.2</v>
      </c>
    </row>
    <row r="55" spans="1:15" ht="15.75" x14ac:dyDescent="0.25">
      <c r="A55" s="58"/>
      <c r="B55" s="235" t="s">
        <v>68</v>
      </c>
      <c r="C55" s="235"/>
      <c r="D55" s="235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5" t="s">
        <v>69</v>
      </c>
      <c r="C56" s="235"/>
      <c r="D56" s="235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5" t="s">
        <v>40</v>
      </c>
      <c r="C57" s="235"/>
      <c r="D57" s="235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40" t="s">
        <v>70</v>
      </c>
      <c r="B58" s="241"/>
      <c r="C58" s="241"/>
      <c r="D58" s="241"/>
      <c r="E58" s="51">
        <f>E59+E60</f>
        <v>571286.74000000022</v>
      </c>
      <c r="F58" s="48"/>
      <c r="G58" s="234"/>
      <c r="H58" s="234"/>
      <c r="I58" s="234"/>
      <c r="J58" s="52"/>
    </row>
    <row r="59" spans="1:15" ht="15.75" x14ac:dyDescent="0.25">
      <c r="A59" s="58"/>
      <c r="B59" s="235" t="s">
        <v>71</v>
      </c>
      <c r="C59" s="235"/>
      <c r="D59" s="235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35" t="s">
        <v>40</v>
      </c>
      <c r="C60" s="235"/>
      <c r="D60" s="235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40" t="s">
        <v>75</v>
      </c>
      <c r="B61" s="241"/>
      <c r="C61" s="241"/>
      <c r="D61" s="241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5" t="s">
        <v>42</v>
      </c>
      <c r="C62" s="235"/>
      <c r="D62" s="235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5" t="s">
        <v>41</v>
      </c>
      <c r="C63" s="235"/>
      <c r="D63" s="235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32" t="s">
        <v>76</v>
      </c>
      <c r="B64" s="233"/>
      <c r="C64" s="233"/>
      <c r="D64" s="233"/>
      <c r="E64" s="51">
        <f>E65+E66</f>
        <v>1752696</v>
      </c>
      <c r="F64" s="48"/>
      <c r="G64" s="121"/>
      <c r="H64" s="234"/>
      <c r="I64" s="234"/>
      <c r="J64" s="49"/>
    </row>
    <row r="65" spans="1:12" ht="15.75" x14ac:dyDescent="0.25">
      <c r="A65" s="58"/>
      <c r="B65" s="235" t="s">
        <v>56</v>
      </c>
      <c r="C65" s="235"/>
      <c r="D65" s="235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35" t="s">
        <v>41</v>
      </c>
      <c r="C66" s="235"/>
      <c r="D66" s="235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36" t="s">
        <v>82</v>
      </c>
      <c r="B67" s="237"/>
      <c r="C67" s="237"/>
      <c r="D67" s="237"/>
      <c r="E67" s="51">
        <f>E53+E39+E12</f>
        <v>201481817.67000002</v>
      </c>
      <c r="F67" s="238" t="s">
        <v>44</v>
      </c>
      <c r="G67" s="239"/>
      <c r="H67" s="239"/>
      <c r="I67" s="239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8" t="s">
        <v>45</v>
      </c>
      <c r="B71" s="229"/>
      <c r="C71" s="229"/>
      <c r="D71" s="229"/>
      <c r="E71" s="229"/>
      <c r="F71" s="229" t="s">
        <v>46</v>
      </c>
      <c r="G71" s="229"/>
      <c r="H71" s="229"/>
      <c r="I71" s="229"/>
      <c r="J71" s="230"/>
    </row>
    <row r="72" spans="1:12" ht="15.75" x14ac:dyDescent="0.25">
      <c r="A72" s="218" t="s">
        <v>61</v>
      </c>
      <c r="B72" s="219"/>
      <c r="C72" s="219"/>
      <c r="D72" s="219"/>
      <c r="E72" s="219"/>
      <c r="F72" s="231"/>
      <c r="G72" s="231"/>
      <c r="H72" s="231"/>
      <c r="I72" s="231"/>
      <c r="J72" s="25"/>
    </row>
    <row r="73" spans="1:12" ht="15.75" x14ac:dyDescent="0.25">
      <c r="A73" s="218" t="s">
        <v>59</v>
      </c>
      <c r="B73" s="219"/>
      <c r="C73" s="219"/>
      <c r="D73" s="219"/>
      <c r="E73" s="219"/>
      <c r="F73" s="219" t="s">
        <v>47</v>
      </c>
      <c r="G73" s="219"/>
      <c r="H73" s="219"/>
      <c r="I73" s="219"/>
      <c r="J73" s="220"/>
    </row>
    <row r="74" spans="1:12" s="7" customFormat="1" ht="15.75" x14ac:dyDescent="0.25">
      <c r="A74" s="218" t="s">
        <v>62</v>
      </c>
      <c r="B74" s="219"/>
      <c r="C74" s="219"/>
      <c r="D74" s="219"/>
      <c r="E74" s="219"/>
      <c r="F74" s="219" t="s">
        <v>48</v>
      </c>
      <c r="G74" s="219"/>
      <c r="H74" s="219"/>
      <c r="I74" s="219"/>
      <c r="J74" s="220"/>
      <c r="K74" s="26"/>
    </row>
    <row r="75" spans="1:12" ht="15.75" x14ac:dyDescent="0.25">
      <c r="A75" s="218" t="s">
        <v>49</v>
      </c>
      <c r="B75" s="219"/>
      <c r="C75" s="219"/>
      <c r="D75" s="219"/>
      <c r="E75" s="219"/>
      <c r="F75" s="219" t="s">
        <v>50</v>
      </c>
      <c r="G75" s="219"/>
      <c r="H75" s="219"/>
      <c r="I75" s="219"/>
      <c r="J75" s="220"/>
    </row>
    <row r="76" spans="1:12" s="7" customFormat="1" ht="15.75" x14ac:dyDescent="0.25">
      <c r="A76" s="218" t="s">
        <v>64</v>
      </c>
      <c r="B76" s="219"/>
      <c r="C76" s="219"/>
      <c r="D76" s="219"/>
      <c r="E76" s="219"/>
      <c r="F76" s="224"/>
      <c r="G76" s="224"/>
      <c r="H76" s="224"/>
      <c r="I76" s="224"/>
      <c r="J76" s="225"/>
    </row>
    <row r="77" spans="1:12" ht="15.75" x14ac:dyDescent="0.25">
      <c r="A77" s="218" t="s">
        <v>65</v>
      </c>
      <c r="B77" s="219"/>
      <c r="C77" s="219"/>
      <c r="D77" s="219"/>
      <c r="E77" s="219"/>
      <c r="F77" s="226" t="s">
        <v>51</v>
      </c>
      <c r="G77" s="226"/>
      <c r="H77" s="226"/>
      <c r="I77" s="226"/>
      <c r="J77" s="227"/>
    </row>
    <row r="78" spans="1:12" ht="15.75" x14ac:dyDescent="0.25">
      <c r="A78" s="218" t="s">
        <v>60</v>
      </c>
      <c r="B78" s="219"/>
      <c r="C78" s="219"/>
      <c r="D78" s="219"/>
      <c r="E78" s="219"/>
      <c r="F78" s="219" t="s">
        <v>52</v>
      </c>
      <c r="G78" s="219"/>
      <c r="H78" s="219"/>
      <c r="I78" s="219"/>
      <c r="J78" s="220"/>
    </row>
    <row r="79" spans="1:12" ht="16.5" thickBot="1" x14ac:dyDescent="0.3">
      <c r="A79" s="221" t="s">
        <v>53</v>
      </c>
      <c r="B79" s="222"/>
      <c r="C79" s="222"/>
      <c r="D79" s="222"/>
      <c r="E79" s="222"/>
      <c r="F79" s="222" t="s">
        <v>54</v>
      </c>
      <c r="G79" s="222"/>
      <c r="H79" s="222"/>
      <c r="I79" s="222"/>
      <c r="J79" s="22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8"/>
      <c r="C4" s="248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8"/>
      <c r="C5" s="248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9"/>
      <c r="B6" s="250"/>
      <c r="C6" s="250"/>
      <c r="D6" s="250"/>
      <c r="E6" s="250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1" t="s">
        <v>83</v>
      </c>
      <c r="B8" s="252"/>
      <c r="C8" s="252"/>
      <c r="D8" s="252"/>
      <c r="E8" s="252"/>
      <c r="F8" s="252"/>
      <c r="G8" s="252"/>
      <c r="H8" s="252"/>
      <c r="I8" s="252"/>
      <c r="J8" s="253"/>
    </row>
    <row r="9" spans="1:14" ht="15" customHeight="1" thickBot="1" x14ac:dyDescent="0.25">
      <c r="A9" s="251"/>
      <c r="B9" s="252"/>
      <c r="C9" s="252"/>
      <c r="D9" s="252"/>
      <c r="E9" s="252"/>
      <c r="F9" s="252"/>
      <c r="G9" s="252"/>
      <c r="H9" s="252"/>
      <c r="I9" s="252"/>
      <c r="J9" s="253"/>
    </row>
    <row r="10" spans="1:14" s="17" customFormat="1" ht="25.5" customHeight="1" thickBot="1" x14ac:dyDescent="0.35">
      <c r="A10" s="254" t="s">
        <v>4</v>
      </c>
      <c r="B10" s="255"/>
      <c r="C10" s="255"/>
      <c r="D10" s="255"/>
      <c r="E10" s="255"/>
      <c r="F10" s="254" t="s">
        <v>5</v>
      </c>
      <c r="G10" s="255"/>
      <c r="H10" s="255"/>
      <c r="I10" s="255"/>
      <c r="J10" s="256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6" t="s">
        <v>6</v>
      </c>
      <c r="B12" s="237"/>
      <c r="C12" s="237"/>
      <c r="D12" s="237"/>
      <c r="E12" s="51">
        <f>SUM(E14+E16+E19+E22+E28+E31+E35)</f>
        <v>144177647.51000002</v>
      </c>
      <c r="F12" s="257" t="s">
        <v>7</v>
      </c>
      <c r="G12" s="258"/>
      <c r="H12" s="258"/>
      <c r="I12" s="258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40" t="s">
        <v>8</v>
      </c>
      <c r="B14" s="241"/>
      <c r="C14" s="241"/>
      <c r="D14" s="241"/>
      <c r="E14" s="52">
        <v>41425.22</v>
      </c>
      <c r="F14" s="138"/>
      <c r="G14" s="259"/>
      <c r="H14" s="259"/>
      <c r="I14" s="259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60"/>
      <c r="G15" s="261"/>
      <c r="H15" s="261"/>
      <c r="I15" s="261"/>
      <c r="J15" s="262"/>
    </row>
    <row r="16" spans="1:14" s="19" customFormat="1" ht="15.75" x14ac:dyDescent="0.25">
      <c r="A16" s="240" t="s">
        <v>9</v>
      </c>
      <c r="B16" s="241"/>
      <c r="C16" s="241"/>
      <c r="D16" s="241"/>
      <c r="E16" s="51">
        <f>SUM(E17)</f>
        <v>31221394.329999998</v>
      </c>
      <c r="F16" s="245" t="s">
        <v>10</v>
      </c>
      <c r="G16" s="246"/>
      <c r="H16" s="246"/>
      <c r="I16" s="246"/>
      <c r="J16" s="45">
        <f>SUM(J17+J18)</f>
        <v>2436044.4000000004</v>
      </c>
    </row>
    <row r="17" spans="1:10" ht="15.75" x14ac:dyDescent="0.25">
      <c r="A17" s="58"/>
      <c r="B17" s="235" t="s">
        <v>11</v>
      </c>
      <c r="C17" s="235"/>
      <c r="D17" s="235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40" t="s">
        <v>13</v>
      </c>
      <c r="B19" s="241"/>
      <c r="C19" s="241"/>
      <c r="D19" s="241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35" t="s">
        <v>14</v>
      </c>
      <c r="C20" s="235"/>
      <c r="D20" s="235"/>
      <c r="E20" s="52">
        <v>59895246.32</v>
      </c>
      <c r="F20" s="245" t="s">
        <v>15</v>
      </c>
      <c r="G20" s="246"/>
      <c r="H20" s="246"/>
      <c r="I20" s="246"/>
      <c r="J20" s="45">
        <f>SUM(J21:J23)</f>
        <v>8709424.0399999991</v>
      </c>
    </row>
    <row r="21" spans="1:10" ht="15.75" x14ac:dyDescent="0.25">
      <c r="A21" s="58"/>
      <c r="B21" s="237"/>
      <c r="C21" s="237"/>
      <c r="D21" s="237"/>
      <c r="E21" s="51"/>
      <c r="F21" s="47"/>
      <c r="G21" s="247" t="s">
        <v>16</v>
      </c>
      <c r="H21" s="247"/>
      <c r="I21" s="247"/>
      <c r="J21" s="46">
        <v>2577889.13</v>
      </c>
    </row>
    <row r="22" spans="1:10" ht="15.75" x14ac:dyDescent="0.25">
      <c r="A22" s="240" t="s">
        <v>17</v>
      </c>
      <c r="B22" s="241"/>
      <c r="C22" s="241"/>
      <c r="D22" s="241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35" t="s">
        <v>19</v>
      </c>
      <c r="C23" s="235"/>
      <c r="D23" s="235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2" t="s">
        <v>21</v>
      </c>
      <c r="C24" s="242"/>
      <c r="D24" s="242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2" t="s">
        <v>66</v>
      </c>
      <c r="C25" s="242"/>
      <c r="D25" s="242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2" t="s">
        <v>22</v>
      </c>
      <c r="C26" s="242"/>
      <c r="D26" s="242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0" t="s">
        <v>23</v>
      </c>
      <c r="B28" s="241"/>
      <c r="C28" s="241"/>
      <c r="D28" s="241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2" t="s">
        <v>24</v>
      </c>
      <c r="C29" s="242"/>
      <c r="D29" s="242"/>
      <c r="E29" s="52">
        <f>22394626.64-5701919.73</f>
        <v>16692706.91</v>
      </c>
      <c r="F29" s="243" t="s">
        <v>25</v>
      </c>
      <c r="G29" s="244"/>
      <c r="H29" s="244"/>
      <c r="I29" s="244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0"/>
      <c r="B31" s="241"/>
      <c r="C31" s="241"/>
      <c r="D31" s="24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5"/>
      <c r="C32" s="235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5"/>
      <c r="C33" s="235"/>
      <c r="D33" s="134"/>
      <c r="E33" s="66"/>
      <c r="F33" s="243" t="s">
        <v>10</v>
      </c>
      <c r="G33" s="244"/>
      <c r="H33" s="244"/>
      <c r="I33" s="244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40" t="s">
        <v>26</v>
      </c>
      <c r="B35" s="241"/>
      <c r="C35" s="241"/>
      <c r="D35" s="241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2" t="s">
        <v>27</v>
      </c>
      <c r="C36" s="242"/>
      <c r="D36" s="242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38" t="s">
        <v>29</v>
      </c>
      <c r="G39" s="239"/>
      <c r="H39" s="239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34" t="s">
        <v>30</v>
      </c>
      <c r="H40" s="234"/>
      <c r="I40" s="234"/>
      <c r="J40" s="52">
        <v>163314977.75999999</v>
      </c>
    </row>
    <row r="41" spans="1:15" ht="15.75" x14ac:dyDescent="0.25">
      <c r="A41" s="240" t="s">
        <v>81</v>
      </c>
      <c r="B41" s="241"/>
      <c r="C41" s="241"/>
      <c r="D41" s="241"/>
      <c r="E41" s="51">
        <f>E42+E43+E44+E45</f>
        <v>48716855.960000001</v>
      </c>
      <c r="F41" s="48"/>
      <c r="G41" s="234" t="s">
        <v>32</v>
      </c>
      <c r="H41" s="234"/>
      <c r="I41" s="234"/>
      <c r="J41" s="52">
        <v>6270314</v>
      </c>
    </row>
    <row r="42" spans="1:15" ht="15.75" x14ac:dyDescent="0.25">
      <c r="A42" s="60"/>
      <c r="B42" s="235" t="s">
        <v>19</v>
      </c>
      <c r="C42" s="235"/>
      <c r="D42" s="235"/>
      <c r="E42" s="52">
        <v>13595546.279999999</v>
      </c>
      <c r="F42" s="48"/>
      <c r="G42" s="234"/>
      <c r="H42" s="234"/>
      <c r="I42" s="234"/>
      <c r="J42" s="52"/>
    </row>
    <row r="43" spans="1:15" ht="15.75" x14ac:dyDescent="0.25">
      <c r="A43" s="60"/>
      <c r="B43" s="242" t="s">
        <v>21</v>
      </c>
      <c r="C43" s="242"/>
      <c r="D43" s="242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2" t="s">
        <v>66</v>
      </c>
      <c r="C44" s="242"/>
      <c r="D44" s="242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2" t="s">
        <v>22</v>
      </c>
      <c r="C45" s="242"/>
      <c r="D45" s="242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40"/>
      <c r="B46" s="241"/>
      <c r="C46" s="241"/>
      <c r="D46" s="241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2"/>
      <c r="C47" s="242"/>
      <c r="D47" s="242"/>
      <c r="E47" s="52"/>
      <c r="F47" s="48"/>
      <c r="G47" s="234" t="s">
        <v>34</v>
      </c>
      <c r="H47" s="234"/>
      <c r="I47" s="234"/>
      <c r="J47" s="52">
        <v>11155142.77</v>
      </c>
      <c r="K47" s="48"/>
      <c r="L47" s="234"/>
      <c r="M47" s="234"/>
      <c r="N47" s="234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34" t="s">
        <v>35</v>
      </c>
      <c r="H48" s="234"/>
      <c r="I48" s="234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2"/>
      <c r="C49" s="242"/>
      <c r="D49" s="242"/>
      <c r="E49" s="52"/>
      <c r="F49" s="48"/>
      <c r="G49" s="234" t="s">
        <v>34</v>
      </c>
      <c r="H49" s="234"/>
      <c r="I49" s="234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40" t="s">
        <v>23</v>
      </c>
      <c r="B50" s="241"/>
      <c r="C50" s="241"/>
      <c r="D50" s="241"/>
      <c r="E50" s="51">
        <f>E51+E52</f>
        <v>5701919.7300000004</v>
      </c>
      <c r="F50" s="48"/>
      <c r="G50" s="234" t="s">
        <v>73</v>
      </c>
      <c r="H50" s="234"/>
      <c r="I50" s="234"/>
      <c r="J50" s="52">
        <v>-14473456.220000001</v>
      </c>
      <c r="K50" s="48"/>
      <c r="L50" s="234"/>
      <c r="M50" s="234"/>
      <c r="N50" s="234"/>
      <c r="O50" s="85"/>
    </row>
    <row r="51" spans="1:15" ht="15.75" x14ac:dyDescent="0.25">
      <c r="A51" s="60"/>
      <c r="B51" s="242" t="s">
        <v>58</v>
      </c>
      <c r="C51" s="242"/>
      <c r="D51" s="242"/>
      <c r="E51" s="52">
        <v>5701919.7300000004</v>
      </c>
      <c r="F51" s="48"/>
      <c r="G51" s="234" t="s">
        <v>36</v>
      </c>
      <c r="H51" s="234"/>
      <c r="I51" s="234"/>
      <c r="J51" s="52">
        <v>0</v>
      </c>
      <c r="K51" s="48"/>
      <c r="L51" s="234"/>
      <c r="M51" s="234"/>
      <c r="N51" s="234"/>
      <c r="O51" s="85"/>
    </row>
    <row r="52" spans="1:15" ht="15.75" x14ac:dyDescent="0.25">
      <c r="A52" s="60"/>
      <c r="B52" s="242"/>
      <c r="C52" s="242"/>
      <c r="D52" s="242"/>
      <c r="E52" s="52"/>
      <c r="F52" s="48"/>
      <c r="G52" s="234" t="s">
        <v>74</v>
      </c>
      <c r="H52" s="234"/>
      <c r="I52" s="234"/>
      <c r="J52" s="52">
        <v>-16941.740000000002</v>
      </c>
      <c r="K52" s="48"/>
      <c r="L52" s="234"/>
      <c r="M52" s="234"/>
      <c r="N52" s="234"/>
      <c r="O52" s="85"/>
    </row>
    <row r="53" spans="1:15" s="19" customFormat="1" ht="15.75" x14ac:dyDescent="0.25">
      <c r="A53" s="236" t="s">
        <v>37</v>
      </c>
      <c r="B53" s="237"/>
      <c r="C53" s="237"/>
      <c r="D53" s="237"/>
      <c r="E53" s="51">
        <f>SUM(E54+E58+E61+E64)</f>
        <v>6229431.6900000004</v>
      </c>
      <c r="F53" s="48"/>
      <c r="G53" s="234" t="s">
        <v>38</v>
      </c>
      <c r="H53" s="234"/>
      <c r="I53" s="234"/>
      <c r="J53" s="52">
        <v>106338.27</v>
      </c>
    </row>
    <row r="54" spans="1:15" ht="15.75" x14ac:dyDescent="0.25">
      <c r="A54" s="240" t="s">
        <v>67</v>
      </c>
      <c r="B54" s="241"/>
      <c r="C54" s="241"/>
      <c r="D54" s="241"/>
      <c r="E54" s="51">
        <f>E55+E56+E57</f>
        <v>3970167.54</v>
      </c>
      <c r="F54" s="48"/>
      <c r="G54" s="234" t="s">
        <v>39</v>
      </c>
      <c r="H54" s="234"/>
      <c r="I54" s="234"/>
      <c r="J54" s="52">
        <v>56602.97</v>
      </c>
    </row>
    <row r="55" spans="1:15" ht="15.75" x14ac:dyDescent="0.25">
      <c r="A55" s="58"/>
      <c r="B55" s="235" t="s">
        <v>68</v>
      </c>
      <c r="C55" s="235"/>
      <c r="D55" s="235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5" t="s">
        <v>69</v>
      </c>
      <c r="C56" s="235"/>
      <c r="D56" s="235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5" t="s">
        <v>40</v>
      </c>
      <c r="C57" s="235"/>
      <c r="D57" s="235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40" t="s">
        <v>70</v>
      </c>
      <c r="B58" s="241"/>
      <c r="C58" s="241"/>
      <c r="D58" s="241"/>
      <c r="E58" s="51">
        <f>E59+E60</f>
        <v>539796.20000000019</v>
      </c>
      <c r="F58" s="48"/>
      <c r="G58" s="234"/>
      <c r="H58" s="234"/>
      <c r="I58" s="234"/>
      <c r="J58" s="52"/>
    </row>
    <row r="59" spans="1:15" ht="15.75" x14ac:dyDescent="0.25">
      <c r="A59" s="58"/>
      <c r="B59" s="235" t="s">
        <v>71</v>
      </c>
      <c r="C59" s="235"/>
      <c r="D59" s="235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35" t="s">
        <v>40</v>
      </c>
      <c r="C60" s="235"/>
      <c r="D60" s="235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40" t="s">
        <v>75</v>
      </c>
      <c r="B61" s="241"/>
      <c r="C61" s="241"/>
      <c r="D61" s="241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5" t="s">
        <v>42</v>
      </c>
      <c r="C62" s="235"/>
      <c r="D62" s="235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5" t="s">
        <v>41</v>
      </c>
      <c r="C63" s="235"/>
      <c r="D63" s="235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32" t="s">
        <v>76</v>
      </c>
      <c r="B64" s="233"/>
      <c r="C64" s="233"/>
      <c r="D64" s="233"/>
      <c r="E64" s="51">
        <f>E65+E66</f>
        <v>1717708.32</v>
      </c>
      <c r="F64" s="48"/>
      <c r="G64" s="130"/>
      <c r="H64" s="234"/>
      <c r="I64" s="234"/>
      <c r="J64" s="49"/>
    </row>
    <row r="65" spans="1:12" ht="15.75" x14ac:dyDescent="0.25">
      <c r="A65" s="58"/>
      <c r="B65" s="235" t="s">
        <v>56</v>
      </c>
      <c r="C65" s="235"/>
      <c r="D65" s="235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35" t="s">
        <v>41</v>
      </c>
      <c r="C66" s="235"/>
      <c r="D66" s="235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36" t="s">
        <v>82</v>
      </c>
      <c r="B67" s="237"/>
      <c r="C67" s="237"/>
      <c r="D67" s="237"/>
      <c r="E67" s="51">
        <f>E53+E39+E12</f>
        <v>204825854.89000002</v>
      </c>
      <c r="F67" s="238" t="s">
        <v>44</v>
      </c>
      <c r="G67" s="239"/>
      <c r="H67" s="239"/>
      <c r="I67" s="239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8" t="s">
        <v>45</v>
      </c>
      <c r="B71" s="229"/>
      <c r="C71" s="229"/>
      <c r="D71" s="229"/>
      <c r="E71" s="229"/>
      <c r="F71" s="229" t="s">
        <v>46</v>
      </c>
      <c r="G71" s="229"/>
      <c r="H71" s="229"/>
      <c r="I71" s="229"/>
      <c r="J71" s="230"/>
    </row>
    <row r="72" spans="1:12" ht="15.75" x14ac:dyDescent="0.25">
      <c r="A72" s="218" t="s">
        <v>61</v>
      </c>
      <c r="B72" s="219"/>
      <c r="C72" s="219"/>
      <c r="D72" s="219"/>
      <c r="E72" s="219"/>
      <c r="F72" s="231"/>
      <c r="G72" s="231"/>
      <c r="H72" s="231"/>
      <c r="I72" s="231"/>
      <c r="J72" s="25"/>
    </row>
    <row r="73" spans="1:12" ht="15.75" x14ac:dyDescent="0.25">
      <c r="A73" s="218" t="s">
        <v>59</v>
      </c>
      <c r="B73" s="219"/>
      <c r="C73" s="219"/>
      <c r="D73" s="219"/>
      <c r="E73" s="219"/>
      <c r="F73" s="219" t="s">
        <v>47</v>
      </c>
      <c r="G73" s="219"/>
      <c r="H73" s="219"/>
      <c r="I73" s="219"/>
      <c r="J73" s="220"/>
    </row>
    <row r="74" spans="1:12" s="7" customFormat="1" ht="15.75" x14ac:dyDescent="0.25">
      <c r="A74" s="218" t="s">
        <v>62</v>
      </c>
      <c r="B74" s="219"/>
      <c r="C74" s="219"/>
      <c r="D74" s="219"/>
      <c r="E74" s="219"/>
      <c r="F74" s="219" t="s">
        <v>48</v>
      </c>
      <c r="G74" s="219"/>
      <c r="H74" s="219"/>
      <c r="I74" s="219"/>
      <c r="J74" s="220"/>
      <c r="K74" s="26"/>
    </row>
    <row r="75" spans="1:12" ht="15.75" x14ac:dyDescent="0.25">
      <c r="A75" s="218" t="s">
        <v>49</v>
      </c>
      <c r="B75" s="219"/>
      <c r="C75" s="219"/>
      <c r="D75" s="219"/>
      <c r="E75" s="219"/>
      <c r="F75" s="219" t="s">
        <v>50</v>
      </c>
      <c r="G75" s="219"/>
      <c r="H75" s="219"/>
      <c r="I75" s="219"/>
      <c r="J75" s="220"/>
    </row>
    <row r="76" spans="1:12" s="7" customFormat="1" ht="15.75" x14ac:dyDescent="0.25">
      <c r="A76" s="218" t="s">
        <v>64</v>
      </c>
      <c r="B76" s="219"/>
      <c r="C76" s="219"/>
      <c r="D76" s="219"/>
      <c r="E76" s="219"/>
      <c r="F76" s="224"/>
      <c r="G76" s="224"/>
      <c r="H76" s="224"/>
      <c r="I76" s="224"/>
      <c r="J76" s="225"/>
    </row>
    <row r="77" spans="1:12" ht="15.75" x14ac:dyDescent="0.25">
      <c r="A77" s="218" t="s">
        <v>65</v>
      </c>
      <c r="B77" s="219"/>
      <c r="C77" s="219"/>
      <c r="D77" s="219"/>
      <c r="E77" s="219"/>
      <c r="F77" s="226" t="s">
        <v>51</v>
      </c>
      <c r="G77" s="226"/>
      <c r="H77" s="226"/>
      <c r="I77" s="226"/>
      <c r="J77" s="227"/>
    </row>
    <row r="78" spans="1:12" ht="15.75" x14ac:dyDescent="0.25">
      <c r="A78" s="218" t="s">
        <v>60</v>
      </c>
      <c r="B78" s="219"/>
      <c r="C78" s="219"/>
      <c r="D78" s="219"/>
      <c r="E78" s="219"/>
      <c r="F78" s="219" t="s">
        <v>52</v>
      </c>
      <c r="G78" s="219"/>
      <c r="H78" s="219"/>
      <c r="I78" s="219"/>
      <c r="J78" s="220"/>
    </row>
    <row r="79" spans="1:12" ht="16.5" thickBot="1" x14ac:dyDescent="0.3">
      <c r="A79" s="221" t="s">
        <v>53</v>
      </c>
      <c r="B79" s="222"/>
      <c r="C79" s="222"/>
      <c r="D79" s="222"/>
      <c r="E79" s="222"/>
      <c r="F79" s="222" t="s">
        <v>54</v>
      </c>
      <c r="G79" s="222"/>
      <c r="H79" s="222"/>
      <c r="I79" s="222"/>
      <c r="J79" s="22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workbookViewId="0">
      <selection activeCell="J90" sqref="A1:J90"/>
    </sheetView>
  </sheetViews>
  <sheetFormatPr defaultRowHeight="12.75" x14ac:dyDescent="0.2"/>
  <cols>
    <col min="1" max="3" width="1.7109375" style="5" customWidth="1"/>
    <col min="4" max="4" width="38.5703125" style="27" customWidth="1"/>
    <col min="5" max="5" width="9.85546875" style="27" customWidth="1"/>
    <col min="6" max="8" width="1.7109375" style="5" customWidth="1"/>
    <col min="9" max="9" width="35.7109375" style="27" customWidth="1"/>
    <col min="10" max="10" width="10.140625" style="28" customWidth="1"/>
    <col min="11" max="11" width="9.140625" style="5"/>
    <col min="12" max="12" width="0.42578125" style="5" customWidth="1"/>
    <col min="13" max="18" width="9.140625" style="5" hidden="1" customWidth="1"/>
    <col min="19" max="16384" width="9.140625" style="5"/>
  </cols>
  <sheetData>
    <row r="1" spans="1:10" ht="5.25" customHeight="1" x14ac:dyDescent="0.2">
      <c r="A1" s="142"/>
      <c r="B1" s="142"/>
      <c r="C1" s="142"/>
      <c r="D1" s="143"/>
      <c r="E1" s="143"/>
      <c r="F1" s="142"/>
      <c r="G1" s="142"/>
      <c r="H1" s="142"/>
      <c r="I1" s="143"/>
      <c r="J1" s="144"/>
    </row>
    <row r="2" spans="1:10" x14ac:dyDescent="0.2">
      <c r="A2" s="142"/>
      <c r="B2" s="142"/>
      <c r="C2" s="142"/>
      <c r="D2" s="143"/>
      <c r="E2" s="143"/>
      <c r="F2" s="142"/>
      <c r="G2" s="142"/>
      <c r="H2" s="142"/>
      <c r="I2" s="143"/>
      <c r="J2" s="144"/>
    </row>
    <row r="3" spans="1:10" x14ac:dyDescent="0.2">
      <c r="A3" s="142"/>
      <c r="B3" s="142"/>
      <c r="C3" s="142"/>
      <c r="D3" s="143"/>
      <c r="E3" s="143"/>
      <c r="F3" s="142"/>
      <c r="G3" s="142"/>
      <c r="H3" s="142"/>
      <c r="I3" s="143"/>
      <c r="J3" s="144"/>
    </row>
    <row r="4" spans="1:10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</row>
    <row r="5" spans="1:10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5.75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</row>
    <row r="7" spans="1:10" ht="21.75" customHeight="1" x14ac:dyDescent="0.2">
      <c r="A7" s="289" t="s">
        <v>91</v>
      </c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1.25" customHeight="1" x14ac:dyDescent="0.25">
      <c r="A8" s="290" t="s">
        <v>92</v>
      </c>
      <c r="B8" s="290"/>
      <c r="C8" s="290"/>
      <c r="D8" s="290"/>
      <c r="E8" s="290"/>
      <c r="F8" s="146"/>
      <c r="G8" s="146"/>
      <c r="H8" s="146"/>
      <c r="I8" s="147"/>
      <c r="J8" s="148"/>
    </row>
    <row r="9" spans="1:10" ht="15.75" x14ac:dyDescent="0.25">
      <c r="A9" s="290" t="s">
        <v>93</v>
      </c>
      <c r="B9" s="290"/>
      <c r="C9" s="290"/>
      <c r="D9" s="290"/>
      <c r="E9" s="290"/>
      <c r="F9" s="290"/>
      <c r="G9" s="290"/>
      <c r="H9" s="290"/>
      <c r="I9" s="290"/>
      <c r="J9" s="148"/>
    </row>
    <row r="10" spans="1:10" ht="15.75" x14ac:dyDescent="0.25">
      <c r="A10" s="175"/>
      <c r="B10" s="288" t="s">
        <v>155</v>
      </c>
      <c r="C10" s="288"/>
      <c r="D10" s="288"/>
      <c r="E10" s="288"/>
      <c r="F10" s="288"/>
      <c r="G10" s="288"/>
      <c r="H10" s="288"/>
      <c r="I10" s="288"/>
      <c r="J10" s="288"/>
    </row>
    <row r="11" spans="1:10" x14ac:dyDescent="0.2">
      <c r="A11" s="149"/>
      <c r="B11" s="149"/>
      <c r="C11" s="149"/>
      <c r="D11" s="150"/>
      <c r="E11" s="150"/>
      <c r="F11" s="149"/>
      <c r="G11" s="149"/>
      <c r="H11" s="149"/>
      <c r="I11" s="266" t="s">
        <v>94</v>
      </c>
      <c r="J11" s="266"/>
    </row>
    <row r="12" spans="1:10" s="17" customFormat="1" ht="15.75" x14ac:dyDescent="0.25">
      <c r="A12" s="267" t="s">
        <v>4</v>
      </c>
      <c r="B12" s="268"/>
      <c r="C12" s="268"/>
      <c r="D12" s="269"/>
      <c r="E12" s="151">
        <v>44865</v>
      </c>
      <c r="F12" s="270" t="s">
        <v>5</v>
      </c>
      <c r="G12" s="271"/>
      <c r="H12" s="271"/>
      <c r="I12" s="272"/>
      <c r="J12" s="151">
        <v>44865</v>
      </c>
    </row>
    <row r="13" spans="1:10" s="17" customFormat="1" ht="6.75" customHeight="1" x14ac:dyDescent="0.25">
      <c r="A13" s="152"/>
      <c r="B13" s="217"/>
      <c r="C13" s="217"/>
      <c r="D13" s="153"/>
      <c r="E13" s="154"/>
      <c r="F13" s="217"/>
      <c r="G13" s="217"/>
      <c r="H13" s="217"/>
      <c r="I13" s="217"/>
      <c r="J13" s="155"/>
    </row>
    <row r="14" spans="1:10" s="19" customFormat="1" ht="15.75" x14ac:dyDescent="0.25">
      <c r="A14" s="156" t="s">
        <v>7</v>
      </c>
      <c r="B14" s="156"/>
      <c r="C14" s="156"/>
      <c r="D14" s="156"/>
      <c r="E14" s="157">
        <f>SUM(E16+E19+E22+E28+E32)</f>
        <v>213139</v>
      </c>
      <c r="F14" s="156" t="s">
        <v>7</v>
      </c>
      <c r="G14" s="156"/>
      <c r="H14" s="156"/>
      <c r="I14" s="156"/>
      <c r="J14" s="157">
        <f>SUM(J23+J16)</f>
        <v>57099</v>
      </c>
    </row>
    <row r="15" spans="1:10" s="19" customFormat="1" ht="6.75" customHeight="1" x14ac:dyDescent="0.25">
      <c r="A15" s="208"/>
      <c r="B15" s="205"/>
      <c r="C15" s="205"/>
      <c r="D15" s="209"/>
      <c r="E15" s="158"/>
      <c r="F15" s="156"/>
      <c r="G15" s="210"/>
      <c r="H15" s="210"/>
      <c r="I15" s="210"/>
      <c r="J15" s="159"/>
    </row>
    <row r="16" spans="1:10" s="19" customFormat="1" ht="15.75" x14ac:dyDescent="0.25">
      <c r="A16" s="160"/>
      <c r="B16" s="205" t="s">
        <v>95</v>
      </c>
      <c r="C16" s="205"/>
      <c r="D16" s="205"/>
      <c r="E16" s="157">
        <v>7</v>
      </c>
      <c r="F16" s="210"/>
      <c r="G16" s="205" t="s">
        <v>133</v>
      </c>
      <c r="H16" s="207"/>
      <c r="I16" s="210"/>
      <c r="J16" s="157">
        <f>SUM(J17:J21)</f>
        <v>44748</v>
      </c>
    </row>
    <row r="17" spans="1:14" s="19" customFormat="1" ht="15.75" x14ac:dyDescent="0.25">
      <c r="A17" s="160"/>
      <c r="B17" s="205"/>
      <c r="C17" s="205"/>
      <c r="D17" s="205"/>
      <c r="E17" s="157"/>
      <c r="F17" s="210"/>
      <c r="G17" s="205"/>
      <c r="H17" s="207"/>
      <c r="I17" s="215" t="s">
        <v>12</v>
      </c>
      <c r="J17" s="161">
        <v>780</v>
      </c>
    </row>
    <row r="18" spans="1:14" s="19" customFormat="1" ht="15.75" x14ac:dyDescent="0.25">
      <c r="A18" s="160"/>
      <c r="B18" s="205"/>
      <c r="C18" s="205"/>
      <c r="D18" s="209"/>
      <c r="E18" s="157"/>
      <c r="F18" s="210"/>
      <c r="G18" s="210" t="s">
        <v>96</v>
      </c>
      <c r="H18" s="207"/>
      <c r="I18" s="215" t="s">
        <v>57</v>
      </c>
      <c r="J18" s="161">
        <v>4846</v>
      </c>
      <c r="L18" s="162" t="s">
        <v>97</v>
      </c>
    </row>
    <row r="19" spans="1:14" s="19" customFormat="1" ht="15.75" x14ac:dyDescent="0.25">
      <c r="A19" s="160"/>
      <c r="B19" s="205" t="s">
        <v>98</v>
      </c>
      <c r="C19" s="216"/>
      <c r="D19" s="163"/>
      <c r="E19" s="157">
        <f>SUM(E20)</f>
        <v>103436</v>
      </c>
      <c r="F19" s="210"/>
      <c r="G19" s="210"/>
      <c r="H19" s="207"/>
      <c r="I19" s="215" t="s">
        <v>99</v>
      </c>
      <c r="J19" s="161">
        <v>310</v>
      </c>
    </row>
    <row r="20" spans="1:14" s="19" customFormat="1" ht="15.75" x14ac:dyDescent="0.25">
      <c r="A20" s="160"/>
      <c r="B20" s="216"/>
      <c r="C20" s="216"/>
      <c r="D20" s="202" t="s">
        <v>151</v>
      </c>
      <c r="E20" s="161">
        <v>103436</v>
      </c>
      <c r="F20" s="210"/>
      <c r="G20" s="210"/>
      <c r="H20" s="207"/>
      <c r="I20" s="201" t="s">
        <v>88</v>
      </c>
      <c r="J20" s="161">
        <v>6154</v>
      </c>
    </row>
    <row r="21" spans="1:14" s="19" customFormat="1" ht="15.75" x14ac:dyDescent="0.25">
      <c r="A21" s="160"/>
      <c r="B21" s="164"/>
      <c r="C21" s="216"/>
      <c r="D21" s="163"/>
      <c r="E21" s="157"/>
      <c r="F21" s="210"/>
      <c r="G21" s="210"/>
      <c r="H21" s="207"/>
      <c r="I21" s="201" t="s">
        <v>87</v>
      </c>
      <c r="J21" s="161">
        <v>32658</v>
      </c>
    </row>
    <row r="22" spans="1:14" ht="15.75" x14ac:dyDescent="0.25">
      <c r="A22" s="160"/>
      <c r="B22" s="205" t="s">
        <v>134</v>
      </c>
      <c r="C22" s="205"/>
      <c r="D22" s="205"/>
      <c r="E22" s="157">
        <f>E23+E24+E25+E26</f>
        <v>72324</v>
      </c>
      <c r="F22" s="210"/>
      <c r="G22" s="210"/>
      <c r="H22" s="207"/>
      <c r="I22" s="207"/>
      <c r="J22" s="161"/>
      <c r="N22" s="165" t="s">
        <v>97</v>
      </c>
    </row>
    <row r="23" spans="1:14" ht="15.75" x14ac:dyDescent="0.25">
      <c r="A23" s="160"/>
      <c r="B23" s="216"/>
      <c r="C23" s="205"/>
      <c r="D23" s="203" t="s">
        <v>19</v>
      </c>
      <c r="E23" s="161">
        <v>47532</v>
      </c>
      <c r="F23" s="166"/>
      <c r="G23" s="205" t="s">
        <v>135</v>
      </c>
      <c r="H23" s="205"/>
      <c r="I23" s="205"/>
      <c r="J23" s="173">
        <f>SUM(J24:J26)</f>
        <v>12351</v>
      </c>
    </row>
    <row r="24" spans="1:14" ht="15.75" x14ac:dyDescent="0.25">
      <c r="A24" s="160"/>
      <c r="B24" s="164"/>
      <c r="C24" s="164"/>
      <c r="D24" s="200" t="s">
        <v>21</v>
      </c>
      <c r="E24" s="161">
        <v>36241</v>
      </c>
      <c r="F24" s="166"/>
      <c r="G24" s="210"/>
      <c r="H24" s="215"/>
      <c r="I24" s="215" t="s">
        <v>16</v>
      </c>
      <c r="J24" s="168">
        <v>2018</v>
      </c>
    </row>
    <row r="25" spans="1:14" ht="15.75" x14ac:dyDescent="0.25">
      <c r="A25" s="160"/>
      <c r="B25" s="164"/>
      <c r="C25" s="164"/>
      <c r="D25" s="200" t="s">
        <v>100</v>
      </c>
      <c r="E25" s="161">
        <v>866</v>
      </c>
      <c r="F25" s="166"/>
      <c r="G25" s="210"/>
      <c r="H25" s="215"/>
      <c r="I25" s="215" t="s">
        <v>18</v>
      </c>
      <c r="J25" s="168">
        <v>2085</v>
      </c>
      <c r="N25"/>
    </row>
    <row r="26" spans="1:14" ht="15.75" x14ac:dyDescent="0.25">
      <c r="A26" s="160"/>
      <c r="B26" s="164"/>
      <c r="C26" s="164"/>
      <c r="D26" s="200" t="s">
        <v>22</v>
      </c>
      <c r="E26" s="161">
        <v>-12315</v>
      </c>
      <c r="F26" s="166"/>
      <c r="G26" s="207"/>
      <c r="H26" s="287" t="s">
        <v>101</v>
      </c>
      <c r="I26" s="287"/>
      <c r="J26" s="168">
        <v>8248</v>
      </c>
    </row>
    <row r="27" spans="1:14" ht="15.75" x14ac:dyDescent="0.25">
      <c r="A27" s="160"/>
      <c r="B27" s="164"/>
      <c r="C27" s="164"/>
      <c r="D27" s="167"/>
      <c r="E27" s="161"/>
      <c r="F27" s="166"/>
      <c r="G27" s="207"/>
      <c r="H27" s="207"/>
      <c r="I27" s="207"/>
      <c r="J27" s="168"/>
    </row>
    <row r="28" spans="1:14" ht="15.75" x14ac:dyDescent="0.25">
      <c r="A28" s="160"/>
      <c r="B28" s="205" t="s">
        <v>102</v>
      </c>
      <c r="C28" s="205"/>
      <c r="D28" s="205"/>
      <c r="E28" s="157">
        <f>E29+E30</f>
        <v>30597</v>
      </c>
      <c r="F28" s="166"/>
      <c r="G28" s="207"/>
      <c r="H28" s="207"/>
      <c r="I28" s="207"/>
      <c r="J28" s="169"/>
    </row>
    <row r="29" spans="1:14" ht="15.75" x14ac:dyDescent="0.25">
      <c r="A29" s="160"/>
      <c r="B29" s="164"/>
      <c r="C29" s="170"/>
      <c r="D29" s="200" t="s">
        <v>152</v>
      </c>
      <c r="E29" s="161">
        <v>30598</v>
      </c>
      <c r="F29" s="156" t="s">
        <v>103</v>
      </c>
      <c r="G29" s="171"/>
      <c r="H29" s="171"/>
      <c r="I29" s="172"/>
      <c r="J29" s="173">
        <f>J31+J40+J50</f>
        <v>218499</v>
      </c>
    </row>
    <row r="30" spans="1:14" ht="15.75" x14ac:dyDescent="0.25">
      <c r="A30" s="156"/>
      <c r="B30" s="205"/>
      <c r="C30" s="205"/>
      <c r="D30" s="204" t="s">
        <v>84</v>
      </c>
      <c r="E30" s="161">
        <v>-1</v>
      </c>
      <c r="F30" s="156"/>
      <c r="G30" s="171"/>
      <c r="H30" s="171"/>
      <c r="I30" s="171"/>
      <c r="J30" s="173"/>
    </row>
    <row r="31" spans="1:14" ht="15.75" x14ac:dyDescent="0.25">
      <c r="A31" s="156"/>
      <c r="B31" s="205"/>
      <c r="C31" s="205"/>
      <c r="D31" s="164"/>
      <c r="E31" s="161"/>
      <c r="F31" s="208" t="s">
        <v>25</v>
      </c>
      <c r="G31" s="156"/>
      <c r="H31" s="156"/>
      <c r="I31" s="156"/>
      <c r="J31" s="173">
        <f>J33</f>
        <v>23838</v>
      </c>
    </row>
    <row r="32" spans="1:14" ht="15.75" x14ac:dyDescent="0.25">
      <c r="A32" s="156"/>
      <c r="B32" s="205" t="s">
        <v>104</v>
      </c>
      <c r="C32" s="205"/>
      <c r="D32" s="205"/>
      <c r="E32" s="157">
        <f>E33+E34</f>
        <v>6775</v>
      </c>
      <c r="F32" s="164"/>
      <c r="G32" s="210"/>
      <c r="H32" s="210"/>
      <c r="I32" s="210"/>
      <c r="J32" s="173"/>
    </row>
    <row r="33" spans="1:10" ht="15.75" x14ac:dyDescent="0.25">
      <c r="A33" s="156"/>
      <c r="B33" s="164"/>
      <c r="C33" s="164"/>
      <c r="D33" s="200" t="s">
        <v>136</v>
      </c>
      <c r="E33" s="161">
        <f>6767+320</f>
        <v>7087</v>
      </c>
      <c r="F33" s="164"/>
      <c r="G33" s="205" t="s">
        <v>137</v>
      </c>
      <c r="H33" s="210"/>
      <c r="I33" s="210"/>
      <c r="J33" s="173">
        <f>SUM(J34:J38)</f>
        <v>23838</v>
      </c>
    </row>
    <row r="34" spans="1:10" ht="15.75" x14ac:dyDescent="0.25">
      <c r="A34" s="156"/>
      <c r="B34" s="164"/>
      <c r="C34" s="164"/>
      <c r="D34" s="202" t="s">
        <v>105</v>
      </c>
      <c r="E34" s="161">
        <v>-312</v>
      </c>
      <c r="F34" s="164"/>
      <c r="G34" s="210"/>
      <c r="H34" s="210"/>
      <c r="I34" s="215" t="s">
        <v>12</v>
      </c>
      <c r="J34" s="168">
        <v>496</v>
      </c>
    </row>
    <row r="35" spans="1:10" ht="15.75" x14ac:dyDescent="0.25">
      <c r="A35" s="156"/>
      <c r="B35" s="164"/>
      <c r="C35" s="164"/>
      <c r="D35" s="216"/>
      <c r="E35" s="161"/>
      <c r="F35" s="164"/>
      <c r="G35" s="210"/>
      <c r="H35" s="210"/>
      <c r="I35" s="215" t="s">
        <v>57</v>
      </c>
      <c r="J35" s="168">
        <v>6490</v>
      </c>
    </row>
    <row r="36" spans="1:10" ht="15.75" x14ac:dyDescent="0.25">
      <c r="A36" s="156" t="s">
        <v>103</v>
      </c>
      <c r="B36" s="164"/>
      <c r="C36" s="164"/>
      <c r="D36" s="167"/>
      <c r="E36" s="157">
        <f>E37+E49</f>
        <v>62459</v>
      </c>
      <c r="F36" s="164"/>
      <c r="G36" s="210"/>
      <c r="H36" s="210"/>
      <c r="I36" s="215" t="s">
        <v>99</v>
      </c>
      <c r="J36" s="168">
        <v>780</v>
      </c>
    </row>
    <row r="37" spans="1:10" ht="15.75" x14ac:dyDescent="0.25">
      <c r="A37" s="156" t="s">
        <v>106</v>
      </c>
      <c r="B37" s="164"/>
      <c r="C37" s="164"/>
      <c r="D37" s="167"/>
      <c r="E37" s="157">
        <f>E39+E44+E45</f>
        <v>58432</v>
      </c>
      <c r="F37" s="164"/>
      <c r="G37" s="210"/>
      <c r="H37" s="210"/>
      <c r="I37" s="201" t="s">
        <v>88</v>
      </c>
      <c r="J37" s="168">
        <v>2792</v>
      </c>
    </row>
    <row r="38" spans="1:10" ht="15.75" x14ac:dyDescent="0.25">
      <c r="A38" s="156"/>
      <c r="B38" s="164"/>
      <c r="C38" s="164"/>
      <c r="D38" s="170"/>
      <c r="E38" s="157"/>
      <c r="F38" s="164"/>
      <c r="G38" s="210"/>
      <c r="H38" s="210"/>
      <c r="I38" s="201" t="s">
        <v>87</v>
      </c>
      <c r="J38" s="168">
        <v>13280</v>
      </c>
    </row>
    <row r="39" spans="1:10" ht="15.75" x14ac:dyDescent="0.25">
      <c r="A39" s="156"/>
      <c r="B39" s="205" t="s">
        <v>138</v>
      </c>
      <c r="C39" s="205"/>
      <c r="D39" s="174"/>
      <c r="E39" s="157">
        <f>E40+E41+E42+E43</f>
        <v>48108</v>
      </c>
      <c r="F39" s="164"/>
      <c r="G39" s="210"/>
      <c r="H39" s="210"/>
      <c r="I39" s="210"/>
      <c r="J39" s="169"/>
    </row>
    <row r="40" spans="1:10" ht="15.75" x14ac:dyDescent="0.25">
      <c r="A40" s="156"/>
      <c r="B40" s="164"/>
      <c r="C40" s="205"/>
      <c r="D40" s="203" t="s">
        <v>19</v>
      </c>
      <c r="E40" s="161">
        <v>23535</v>
      </c>
      <c r="F40" s="156" t="s">
        <v>29</v>
      </c>
      <c r="G40" s="156"/>
      <c r="H40" s="156"/>
      <c r="I40" s="156"/>
      <c r="J40" s="157">
        <f>SUM(J41:J44)</f>
        <v>193734</v>
      </c>
    </row>
    <row r="41" spans="1:10" ht="15.75" x14ac:dyDescent="0.25">
      <c r="A41" s="156"/>
      <c r="B41" s="164"/>
      <c r="C41" s="164"/>
      <c r="D41" s="200" t="s">
        <v>21</v>
      </c>
      <c r="E41" s="161">
        <v>27033</v>
      </c>
      <c r="F41" s="166"/>
      <c r="G41" s="207"/>
      <c r="H41" s="207"/>
      <c r="I41" s="200" t="s">
        <v>139</v>
      </c>
      <c r="J41" s="168">
        <v>186069</v>
      </c>
    </row>
    <row r="42" spans="1:10" ht="15.75" x14ac:dyDescent="0.25">
      <c r="A42" s="156"/>
      <c r="B42" s="164"/>
      <c r="C42" s="164"/>
      <c r="D42" s="200" t="s">
        <v>100</v>
      </c>
      <c r="E42" s="161">
        <v>1859</v>
      </c>
      <c r="F42" s="166"/>
      <c r="G42" s="207"/>
      <c r="H42" s="207"/>
      <c r="I42" s="215" t="s">
        <v>153</v>
      </c>
      <c r="J42" s="168"/>
    </row>
    <row r="43" spans="1:10" ht="15.75" x14ac:dyDescent="0.25">
      <c r="A43" s="156"/>
      <c r="B43" s="164"/>
      <c r="C43" s="164"/>
      <c r="D43" s="200" t="s">
        <v>22</v>
      </c>
      <c r="E43" s="161">
        <v>-4319</v>
      </c>
      <c r="F43" s="166"/>
      <c r="G43" s="207"/>
      <c r="H43" s="207"/>
      <c r="I43" s="215" t="s">
        <v>32</v>
      </c>
      <c r="J43" s="168">
        <v>9065</v>
      </c>
    </row>
    <row r="44" spans="1:10" ht="15.75" x14ac:dyDescent="0.25">
      <c r="A44" s="156"/>
      <c r="B44" s="205"/>
      <c r="C44" s="205"/>
      <c r="D44" s="205"/>
      <c r="E44" s="157"/>
      <c r="F44" s="166"/>
      <c r="G44" s="207"/>
      <c r="H44" s="207"/>
      <c r="I44" s="215" t="s">
        <v>150</v>
      </c>
      <c r="J44" s="168">
        <v>-1400</v>
      </c>
    </row>
    <row r="45" spans="1:10" ht="15.75" x14ac:dyDescent="0.25">
      <c r="A45" s="156"/>
      <c r="B45" s="205" t="s">
        <v>107</v>
      </c>
      <c r="C45" s="205"/>
      <c r="D45" s="205"/>
      <c r="E45" s="157">
        <f>E46+E47</f>
        <v>10324</v>
      </c>
      <c r="F45" s="166"/>
      <c r="G45" s="166"/>
      <c r="H45" s="166"/>
      <c r="I45" s="166"/>
      <c r="J45" s="169"/>
    </row>
    <row r="46" spans="1:10" ht="15.75" x14ac:dyDescent="0.25">
      <c r="A46" s="156"/>
      <c r="B46" s="164"/>
      <c r="C46" s="164"/>
      <c r="D46" s="200" t="s">
        <v>140</v>
      </c>
      <c r="E46" s="161">
        <v>10328</v>
      </c>
      <c r="F46" s="166"/>
      <c r="G46" s="166"/>
      <c r="H46" s="166"/>
      <c r="I46" s="207"/>
      <c r="J46" s="169"/>
    </row>
    <row r="47" spans="1:10" ht="15.75" x14ac:dyDescent="0.25">
      <c r="A47" s="156"/>
      <c r="B47" s="164"/>
      <c r="C47" s="164"/>
      <c r="D47" s="204" t="s">
        <v>84</v>
      </c>
      <c r="E47" s="161">
        <v>-4</v>
      </c>
      <c r="F47" s="166"/>
      <c r="G47" s="166"/>
      <c r="H47" s="166"/>
      <c r="I47" s="166"/>
      <c r="J47" s="169"/>
    </row>
    <row r="48" spans="1:10" ht="12" customHeight="1" x14ac:dyDescent="0.25">
      <c r="A48" s="156"/>
      <c r="B48" s="164"/>
      <c r="C48" s="164"/>
      <c r="D48" s="170"/>
      <c r="E48" s="161"/>
      <c r="F48" s="166"/>
      <c r="G48" s="166"/>
      <c r="H48" s="166"/>
      <c r="I48" s="166"/>
      <c r="J48" s="169"/>
    </row>
    <row r="49" spans="1:29" ht="15.75" x14ac:dyDescent="0.25">
      <c r="A49" s="156" t="s">
        <v>141</v>
      </c>
      <c r="B49" s="156"/>
      <c r="C49" s="156"/>
      <c r="D49" s="156"/>
      <c r="E49" s="157">
        <f>E50+E52+E63</f>
        <v>4027</v>
      </c>
      <c r="F49" s="166"/>
      <c r="G49" s="166"/>
      <c r="H49" s="166"/>
      <c r="I49" s="166"/>
      <c r="J49" s="169"/>
    </row>
    <row r="50" spans="1:29" ht="15.75" x14ac:dyDescent="0.25">
      <c r="A50" s="156"/>
      <c r="B50" s="175" t="s">
        <v>108</v>
      </c>
      <c r="C50" s="175"/>
      <c r="D50" s="175"/>
      <c r="E50" s="157">
        <f>E51</f>
        <v>10</v>
      </c>
      <c r="F50" s="50" t="s">
        <v>33</v>
      </c>
      <c r="G50" s="166"/>
      <c r="H50" s="166"/>
      <c r="I50" s="166"/>
      <c r="J50" s="173">
        <f>J52+J53+J54+J55+J56+J57+J58+J59+J60</f>
        <v>927</v>
      </c>
    </row>
    <row r="51" spans="1:29" ht="15.75" x14ac:dyDescent="0.25">
      <c r="A51" s="156"/>
      <c r="B51" s="175"/>
      <c r="C51" s="175"/>
      <c r="D51" s="204" t="s">
        <v>90</v>
      </c>
      <c r="E51" s="161">
        <v>10</v>
      </c>
      <c r="F51" s="166"/>
      <c r="G51" s="166"/>
      <c r="H51" s="166"/>
      <c r="I51" s="166"/>
      <c r="J51" s="169"/>
    </row>
    <row r="52" spans="1:29" ht="15.75" x14ac:dyDescent="0.25">
      <c r="A52" s="156"/>
      <c r="B52" s="175" t="s">
        <v>110</v>
      </c>
      <c r="C52" s="175"/>
      <c r="D52" s="164"/>
      <c r="E52" s="157">
        <f>E54+E58+E61</f>
        <v>4001</v>
      </c>
      <c r="F52" s="166"/>
      <c r="G52" s="166"/>
      <c r="H52" s="166"/>
      <c r="I52" s="199" t="s">
        <v>34</v>
      </c>
      <c r="J52" s="168">
        <v>23210</v>
      </c>
    </row>
    <row r="53" spans="1:29" ht="13.5" customHeight="1" x14ac:dyDescent="0.25">
      <c r="A53" s="156"/>
      <c r="B53" s="175"/>
      <c r="C53" s="175"/>
      <c r="D53" s="175"/>
      <c r="E53" s="157"/>
      <c r="F53" s="166"/>
      <c r="G53" s="166"/>
      <c r="H53" s="166"/>
      <c r="I53" s="199" t="s">
        <v>128</v>
      </c>
      <c r="J53" s="168">
        <v>73</v>
      </c>
    </row>
    <row r="54" spans="1:29" ht="15.75" x14ac:dyDescent="0.25">
      <c r="A54" s="156"/>
      <c r="B54" s="175"/>
      <c r="C54" s="175" t="s">
        <v>109</v>
      </c>
      <c r="D54" s="175"/>
      <c r="E54" s="157">
        <f>E55+E56+E57</f>
        <v>3402</v>
      </c>
      <c r="F54" s="166"/>
      <c r="G54" s="166"/>
      <c r="H54" s="166"/>
      <c r="I54" s="199" t="s">
        <v>129</v>
      </c>
      <c r="J54" s="168">
        <v>-22787</v>
      </c>
    </row>
    <row r="55" spans="1:29" ht="15.75" x14ac:dyDescent="0.25">
      <c r="A55" s="156"/>
      <c r="B55" s="175"/>
      <c r="C55" s="175"/>
      <c r="D55" s="204" t="s">
        <v>68</v>
      </c>
      <c r="E55" s="161">
        <v>2422</v>
      </c>
      <c r="F55" s="166"/>
      <c r="G55" s="166"/>
      <c r="H55" s="166"/>
      <c r="I55" s="199" t="s">
        <v>74</v>
      </c>
      <c r="J55" s="168"/>
    </row>
    <row r="56" spans="1:29" ht="15.75" x14ac:dyDescent="0.25">
      <c r="A56" s="156"/>
      <c r="B56" s="175"/>
      <c r="C56" s="175"/>
      <c r="D56" s="204" t="s">
        <v>69</v>
      </c>
      <c r="E56" s="161">
        <v>1867</v>
      </c>
      <c r="F56" s="166"/>
      <c r="G56" s="166"/>
      <c r="H56" s="166"/>
      <c r="I56" s="199" t="s">
        <v>125</v>
      </c>
      <c r="J56" s="168">
        <v>-965</v>
      </c>
    </row>
    <row r="57" spans="1:29" ht="15.75" x14ac:dyDescent="0.25">
      <c r="A57" s="156"/>
      <c r="B57" s="175"/>
      <c r="C57" s="175"/>
      <c r="D57" s="204" t="s">
        <v>40</v>
      </c>
      <c r="E57" s="161">
        <v>-887</v>
      </c>
      <c r="F57" s="166"/>
      <c r="G57" s="166"/>
      <c r="H57" s="166"/>
      <c r="I57" s="199" t="s">
        <v>130</v>
      </c>
      <c r="J57" s="168">
        <v>1197</v>
      </c>
    </row>
    <row r="58" spans="1:29" ht="15.75" x14ac:dyDescent="0.25">
      <c r="A58" s="160"/>
      <c r="B58" s="205"/>
      <c r="C58" s="205" t="s">
        <v>142</v>
      </c>
      <c r="D58" s="205"/>
      <c r="E58" s="157">
        <f>SUM(E59:E60)</f>
        <v>564</v>
      </c>
      <c r="F58" s="166"/>
      <c r="G58" s="166"/>
      <c r="H58" s="166"/>
      <c r="I58" s="199" t="s">
        <v>126</v>
      </c>
      <c r="J58" s="168">
        <v>-855</v>
      </c>
    </row>
    <row r="59" spans="1:29" ht="15.75" x14ac:dyDescent="0.25">
      <c r="A59" s="160"/>
      <c r="B59" s="216"/>
      <c r="C59" s="170"/>
      <c r="D59" s="200" t="s">
        <v>111</v>
      </c>
      <c r="E59" s="161">
        <v>2008</v>
      </c>
      <c r="F59" s="166"/>
      <c r="G59" s="166"/>
      <c r="H59" s="166"/>
      <c r="I59" s="199" t="s">
        <v>127</v>
      </c>
      <c r="J59" s="168">
        <v>1172</v>
      </c>
    </row>
    <row r="60" spans="1:29" ht="15.75" x14ac:dyDescent="0.25">
      <c r="A60" s="160"/>
      <c r="B60" s="164"/>
      <c r="C60" s="170"/>
      <c r="D60" s="200" t="s">
        <v>40</v>
      </c>
      <c r="E60" s="161">
        <v>-1444</v>
      </c>
      <c r="F60" s="166"/>
      <c r="G60" s="166"/>
      <c r="H60" s="166"/>
      <c r="I60" s="199" t="s">
        <v>131</v>
      </c>
      <c r="J60" s="168">
        <v>-118</v>
      </c>
    </row>
    <row r="61" spans="1:29" ht="15.75" x14ac:dyDescent="0.25">
      <c r="A61" s="160"/>
      <c r="B61" s="205"/>
      <c r="C61" s="205" t="s">
        <v>112</v>
      </c>
      <c r="D61" s="176"/>
      <c r="E61" s="157">
        <f>E62</f>
        <v>35</v>
      </c>
      <c r="F61" s="166"/>
      <c r="G61" s="166"/>
      <c r="H61" s="166"/>
      <c r="I61" s="166"/>
      <c r="J61" s="169"/>
      <c r="K61" s="19"/>
    </row>
    <row r="62" spans="1:29" s="19" customFormat="1" ht="15.75" x14ac:dyDescent="0.25">
      <c r="A62" s="160"/>
      <c r="B62" s="164"/>
      <c r="C62" s="164"/>
      <c r="D62" s="204" t="s">
        <v>89</v>
      </c>
      <c r="E62" s="161">
        <v>35</v>
      </c>
      <c r="F62" s="166"/>
      <c r="G62" s="166"/>
      <c r="H62" s="166"/>
      <c r="I62" s="166"/>
      <c r="J62" s="169"/>
      <c r="K62" s="5"/>
      <c r="Y62" s="140"/>
      <c r="Z62" s="141"/>
      <c r="AA62" s="141"/>
      <c r="AB62" s="141"/>
      <c r="AC62" s="177"/>
    </row>
    <row r="63" spans="1:29" ht="15.75" x14ac:dyDescent="0.25">
      <c r="A63" s="160"/>
      <c r="B63" s="205" t="s">
        <v>113</v>
      </c>
      <c r="C63" s="170"/>
      <c r="D63" s="163"/>
      <c r="E63" s="157">
        <f>SUM(E64:E65)</f>
        <v>16</v>
      </c>
      <c r="F63" s="166"/>
      <c r="G63" s="166"/>
      <c r="H63" s="166"/>
      <c r="I63" s="166"/>
      <c r="J63" s="169"/>
    </row>
    <row r="64" spans="1:29" ht="15.75" x14ac:dyDescent="0.25">
      <c r="A64" s="160"/>
      <c r="B64" s="216"/>
      <c r="C64" s="170"/>
      <c r="D64" s="200" t="s">
        <v>114</v>
      </c>
      <c r="E64" s="161">
        <v>394</v>
      </c>
      <c r="F64" s="166"/>
      <c r="G64" s="166"/>
      <c r="H64" s="166"/>
      <c r="I64" s="166"/>
      <c r="J64" s="169"/>
    </row>
    <row r="65" spans="1:26" ht="15.75" x14ac:dyDescent="0.25">
      <c r="A65" s="160"/>
      <c r="B65" s="216"/>
      <c r="C65" s="170"/>
      <c r="D65" s="200" t="s">
        <v>115</v>
      </c>
      <c r="E65" s="161">
        <v>-378</v>
      </c>
      <c r="F65" s="166"/>
      <c r="G65" s="166"/>
      <c r="H65" s="166"/>
      <c r="I65" s="166"/>
      <c r="J65" s="169"/>
    </row>
    <row r="66" spans="1:26" ht="8.25" customHeight="1" x14ac:dyDescent="0.25">
      <c r="A66" s="178"/>
      <c r="B66" s="179"/>
      <c r="C66" s="179"/>
      <c r="D66" s="180"/>
      <c r="E66" s="181"/>
      <c r="F66" s="182"/>
      <c r="G66" s="182"/>
      <c r="H66" s="182"/>
      <c r="I66" s="182"/>
      <c r="J66" s="183"/>
    </row>
    <row r="67" spans="1:26" ht="15.75" x14ac:dyDescent="0.25">
      <c r="A67" s="273" t="s">
        <v>116</v>
      </c>
      <c r="B67" s="263"/>
      <c r="C67" s="263"/>
      <c r="D67" s="274"/>
      <c r="E67" s="157">
        <f>SUM(E14+E37+E49)</f>
        <v>275598</v>
      </c>
      <c r="F67" s="275" t="s">
        <v>117</v>
      </c>
      <c r="G67" s="275"/>
      <c r="H67" s="275"/>
      <c r="I67" s="275"/>
      <c r="J67" s="157">
        <f>SUM(J29+J14)</f>
        <v>275598</v>
      </c>
      <c r="K67" s="19"/>
    </row>
    <row r="68" spans="1:26" ht="4.5" customHeight="1" x14ac:dyDescent="0.2">
      <c r="A68" s="184"/>
      <c r="B68" s="185"/>
      <c r="C68" s="185"/>
      <c r="D68" s="186"/>
      <c r="E68" s="187"/>
      <c r="F68" s="188"/>
      <c r="G68" s="188"/>
      <c r="H68" s="188"/>
      <c r="I68" s="188"/>
      <c r="J68" s="189"/>
      <c r="K68" s="19"/>
    </row>
    <row r="69" spans="1:26" ht="15.75" x14ac:dyDescent="0.25">
      <c r="A69" s="206"/>
      <c r="B69" s="206"/>
      <c r="C69" s="206"/>
      <c r="D69" s="190"/>
      <c r="E69" s="190"/>
      <c r="F69" s="206"/>
      <c r="G69" s="206"/>
      <c r="H69" s="206"/>
      <c r="I69" s="284"/>
      <c r="J69" s="284"/>
    </row>
    <row r="70" spans="1:26" ht="15.75" x14ac:dyDescent="0.25">
      <c r="A70" s="279" t="s">
        <v>118</v>
      </c>
      <c r="B70" s="279"/>
      <c r="C70" s="279"/>
      <c r="D70" s="279"/>
      <c r="E70" s="192"/>
      <c r="F70" s="285" t="s">
        <v>51</v>
      </c>
      <c r="G70" s="285"/>
      <c r="H70" s="285"/>
      <c r="I70" s="285"/>
      <c r="J70" s="285"/>
    </row>
    <row r="71" spans="1:26" ht="15.75" x14ac:dyDescent="0.25">
      <c r="A71" s="213"/>
      <c r="B71" s="213"/>
      <c r="C71" s="213"/>
      <c r="D71" s="213"/>
      <c r="E71" s="192"/>
      <c r="F71" s="214"/>
      <c r="G71" s="214"/>
      <c r="H71" s="214"/>
      <c r="I71" s="214"/>
      <c r="J71" s="214"/>
    </row>
    <row r="72" spans="1:26" s="19" customFormat="1" ht="13.5" customHeight="1" x14ac:dyDescent="0.25">
      <c r="A72" s="279" t="s">
        <v>143</v>
      </c>
      <c r="B72" s="279"/>
      <c r="C72" s="279"/>
      <c r="D72" s="279"/>
      <c r="E72" s="194"/>
      <c r="F72" s="286" t="s">
        <v>52</v>
      </c>
      <c r="G72" s="286"/>
      <c r="H72" s="286"/>
      <c r="I72" s="286"/>
      <c r="J72" s="286"/>
      <c r="K72" s="5"/>
      <c r="L72" s="5"/>
      <c r="M72" s="5"/>
      <c r="N72" s="5"/>
    </row>
    <row r="73" spans="1:26" s="19" customFormat="1" ht="15.75" x14ac:dyDescent="0.25">
      <c r="A73" s="281" t="s">
        <v>119</v>
      </c>
      <c r="B73" s="281"/>
      <c r="C73" s="281"/>
      <c r="D73" s="281"/>
      <c r="E73" s="211"/>
      <c r="F73" s="286" t="s">
        <v>144</v>
      </c>
      <c r="G73" s="286"/>
      <c r="H73" s="286"/>
      <c r="I73" s="286"/>
      <c r="J73" s="286"/>
      <c r="K73" s="5"/>
    </row>
    <row r="74" spans="1:26" ht="15.75" x14ac:dyDescent="0.25">
      <c r="A74" s="212"/>
      <c r="B74" s="212"/>
      <c r="C74" s="212"/>
      <c r="D74" s="212"/>
      <c r="E74" s="211"/>
      <c r="F74" s="211"/>
      <c r="G74" s="211"/>
      <c r="H74" s="211"/>
      <c r="I74" s="195"/>
      <c r="J74" s="193"/>
      <c r="L74" s="19"/>
      <c r="M74" s="19"/>
      <c r="N74" s="19"/>
    </row>
    <row r="75" spans="1:26" ht="15.75" x14ac:dyDescent="0.25">
      <c r="A75" s="279" t="s">
        <v>132</v>
      </c>
      <c r="B75" s="279"/>
      <c r="C75" s="279"/>
      <c r="D75" s="279"/>
      <c r="E75" s="213"/>
      <c r="F75" s="279" t="s">
        <v>120</v>
      </c>
      <c r="G75" s="281"/>
      <c r="H75" s="281"/>
      <c r="I75" s="281"/>
      <c r="J75" s="281"/>
      <c r="W75" s="276"/>
      <c r="X75" s="276"/>
      <c r="Y75" s="276"/>
      <c r="Z75" s="276"/>
    </row>
    <row r="76" spans="1:26" ht="15.75" x14ac:dyDescent="0.25">
      <c r="A76" s="282" t="s">
        <v>49</v>
      </c>
      <c r="B76" s="282"/>
      <c r="C76" s="282"/>
      <c r="D76" s="282"/>
      <c r="E76" s="196"/>
      <c r="F76" s="213"/>
      <c r="G76" s="192"/>
      <c r="H76" s="192"/>
      <c r="I76" s="192"/>
      <c r="J76" s="193"/>
      <c r="W76" s="277"/>
      <c r="X76" s="278"/>
      <c r="Y76" s="278"/>
      <c r="Z76" s="278"/>
    </row>
    <row r="77" spans="1:26" ht="15.75" x14ac:dyDescent="0.25">
      <c r="A77" s="211"/>
      <c r="B77" s="211"/>
      <c r="C77" s="211"/>
      <c r="D77" s="195"/>
      <c r="E77" s="196"/>
      <c r="F77" s="282" t="s">
        <v>121</v>
      </c>
      <c r="G77" s="282"/>
      <c r="H77" s="282"/>
      <c r="I77" s="282"/>
      <c r="J77" s="282"/>
    </row>
    <row r="78" spans="1:26" ht="15.75" x14ac:dyDescent="0.25">
      <c r="A78" s="279"/>
      <c r="B78" s="279"/>
      <c r="C78" s="279"/>
      <c r="D78" s="279"/>
      <c r="E78" s="196"/>
      <c r="F78" s="280"/>
      <c r="G78" s="280"/>
      <c r="H78" s="280"/>
      <c r="I78" s="280"/>
      <c r="J78" s="280"/>
    </row>
    <row r="79" spans="1:26" ht="15.75" x14ac:dyDescent="0.25">
      <c r="A79" s="279" t="s">
        <v>85</v>
      </c>
      <c r="B79" s="279"/>
      <c r="C79" s="279"/>
      <c r="D79" s="279"/>
      <c r="E79" s="211"/>
      <c r="F79" s="280" t="s">
        <v>122</v>
      </c>
      <c r="G79" s="281"/>
      <c r="H79" s="281"/>
      <c r="I79" s="281"/>
      <c r="J79" s="281"/>
    </row>
    <row r="80" spans="1:26" ht="15.75" x14ac:dyDescent="0.25">
      <c r="A80" s="282" t="s">
        <v>86</v>
      </c>
      <c r="B80" s="282"/>
      <c r="C80" s="282"/>
      <c r="D80" s="282"/>
      <c r="E80" s="211"/>
      <c r="F80" s="280"/>
      <c r="G80" s="280"/>
      <c r="H80" s="280"/>
      <c r="I80" s="280"/>
      <c r="J80" s="280"/>
    </row>
    <row r="81" spans="1:11" ht="15.75" x14ac:dyDescent="0.25">
      <c r="A81" s="212"/>
      <c r="B81" s="212"/>
      <c r="C81" s="212"/>
      <c r="D81" s="196"/>
      <c r="E81" s="211"/>
      <c r="F81" s="282" t="s">
        <v>123</v>
      </c>
      <c r="G81" s="282"/>
      <c r="H81" s="282"/>
      <c r="I81" s="282"/>
      <c r="J81" s="282"/>
    </row>
    <row r="82" spans="1:11" ht="15.75" x14ac:dyDescent="0.25">
      <c r="A82" s="212"/>
      <c r="B82" s="212"/>
      <c r="C82" s="212"/>
      <c r="D82" s="196"/>
      <c r="E82" s="211"/>
      <c r="F82" s="211"/>
      <c r="G82" s="211"/>
      <c r="H82" s="211"/>
      <c r="I82" s="211"/>
      <c r="J82" s="211"/>
    </row>
    <row r="83" spans="1:11" ht="15.75" x14ac:dyDescent="0.25">
      <c r="A83" s="214" t="s">
        <v>124</v>
      </c>
      <c r="B83" s="214"/>
      <c r="C83" s="214"/>
      <c r="D83" s="214"/>
      <c r="E83" s="214"/>
      <c r="F83" s="214"/>
      <c r="G83" s="214"/>
      <c r="H83" s="214"/>
      <c r="I83" s="214"/>
      <c r="J83" s="211"/>
    </row>
    <row r="84" spans="1:11" ht="15.75" x14ac:dyDescent="0.25">
      <c r="A84" s="282" t="s">
        <v>145</v>
      </c>
      <c r="B84" s="282"/>
      <c r="C84" s="282"/>
      <c r="D84" s="282"/>
      <c r="E84" s="282"/>
      <c r="F84" s="212"/>
      <c r="G84" s="282" t="s">
        <v>146</v>
      </c>
      <c r="H84" s="282"/>
      <c r="I84" s="282"/>
      <c r="J84" s="282"/>
    </row>
    <row r="85" spans="1:11" ht="15.75" x14ac:dyDescent="0.25">
      <c r="A85" s="282" t="s">
        <v>147</v>
      </c>
      <c r="B85" s="282"/>
      <c r="C85" s="282"/>
      <c r="D85" s="282"/>
      <c r="E85" s="282"/>
      <c r="F85" s="211"/>
      <c r="G85" s="282" t="s">
        <v>148</v>
      </c>
      <c r="H85" s="282"/>
      <c r="I85" s="282"/>
      <c r="J85" s="282"/>
    </row>
    <row r="86" spans="1:11" ht="15.75" x14ac:dyDescent="0.25">
      <c r="A86" s="212"/>
      <c r="B86" s="212"/>
      <c r="C86" s="212"/>
      <c r="D86" s="196"/>
      <c r="E86" s="196"/>
      <c r="F86" s="212"/>
      <c r="G86" s="282" t="s">
        <v>149</v>
      </c>
      <c r="H86" s="282"/>
      <c r="I86" s="282"/>
      <c r="J86" s="282"/>
    </row>
    <row r="87" spans="1:11" ht="15.75" x14ac:dyDescent="0.25">
      <c r="A87" s="17"/>
      <c r="B87" s="17"/>
      <c r="C87" s="17"/>
      <c r="D87" s="197"/>
      <c r="E87" s="197"/>
      <c r="F87" s="17"/>
      <c r="G87" s="17"/>
      <c r="H87" s="17"/>
      <c r="I87" s="197"/>
      <c r="J87" s="198"/>
    </row>
    <row r="88" spans="1:11" ht="15.75" x14ac:dyDescent="0.25">
      <c r="I88" s="283" t="s">
        <v>154</v>
      </c>
      <c r="J88" s="283"/>
    </row>
    <row r="92" spans="1:11" x14ac:dyDescent="0.2">
      <c r="K92" s="191"/>
    </row>
  </sheetData>
  <mergeCells count="38">
    <mergeCell ref="B10:J10"/>
    <mergeCell ref="A4:J4"/>
    <mergeCell ref="A6:J6"/>
    <mergeCell ref="A7:J7"/>
    <mergeCell ref="A8:E8"/>
    <mergeCell ref="A9:I9"/>
    <mergeCell ref="I11:J11"/>
    <mergeCell ref="A12:D12"/>
    <mergeCell ref="F12:I12"/>
    <mergeCell ref="H26:I26"/>
    <mergeCell ref="A67:D67"/>
    <mergeCell ref="F67:I67"/>
    <mergeCell ref="F77:J77"/>
    <mergeCell ref="I69:J69"/>
    <mergeCell ref="A70:D70"/>
    <mergeCell ref="F70:J70"/>
    <mergeCell ref="A72:D72"/>
    <mergeCell ref="F72:J72"/>
    <mergeCell ref="A73:D73"/>
    <mergeCell ref="F73:J73"/>
    <mergeCell ref="A75:D75"/>
    <mergeCell ref="F75:J75"/>
    <mergeCell ref="W75:Z75"/>
    <mergeCell ref="A76:D76"/>
    <mergeCell ref="W76:Z76"/>
    <mergeCell ref="A78:D78"/>
    <mergeCell ref="F78:J78"/>
    <mergeCell ref="A79:D79"/>
    <mergeCell ref="F79:J79"/>
    <mergeCell ref="A80:D80"/>
    <mergeCell ref="F80:J80"/>
    <mergeCell ref="I88:J88"/>
    <mergeCell ref="F81:J81"/>
    <mergeCell ref="A84:E84"/>
    <mergeCell ref="G84:J84"/>
    <mergeCell ref="A85:E85"/>
    <mergeCell ref="G85:J85"/>
    <mergeCell ref="G86:J86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outubro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2022-12-05T13:21:56Z</cp:lastPrinted>
  <dcterms:created xsi:type="dcterms:W3CDTF">2009-01-05T20:09:54Z</dcterms:created>
  <dcterms:modified xsi:type="dcterms:W3CDTF">2022-12-05T13:21:58Z</dcterms:modified>
</cp:coreProperties>
</file>