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120" yWindow="-120" windowWidth="29040" windowHeight="1560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ABR 2022 " sheetId="144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44" l="1"/>
  <c r="J34" i="144"/>
  <c r="J29" i="144" s="1"/>
  <c r="J27" i="144" s="1"/>
  <c r="E24" i="144"/>
  <c r="E25" i="144"/>
  <c r="E42" i="144"/>
  <c r="E41" i="144" s="1"/>
  <c r="E29" i="144"/>
  <c r="E28" i="144" s="1"/>
  <c r="E61" i="144"/>
  <c r="E58" i="144"/>
  <c r="E54" i="144"/>
  <c r="E49" i="144"/>
  <c r="E46" i="144"/>
  <c r="J42" i="144"/>
  <c r="J36" i="144"/>
  <c r="E35" i="144"/>
  <c r="J19" i="144"/>
  <c r="E18" i="144"/>
  <c r="E15" i="144"/>
  <c r="E10" i="144" s="1"/>
  <c r="J12" i="144"/>
  <c r="J8" i="144"/>
  <c r="J25" i="144" l="1"/>
  <c r="J10" i="144"/>
  <c r="J65" i="144" s="1"/>
  <c r="E45" i="144"/>
  <c r="E33" i="144"/>
  <c r="E65" i="144" l="1"/>
  <c r="E32" i="144"/>
  <c r="E16" i="49" l="1"/>
  <c r="E12" i="49"/>
  <c r="J16" i="49"/>
  <c r="E19" i="49"/>
  <c r="E22" i="49"/>
  <c r="J23" i="49"/>
  <c r="J20" i="49"/>
  <c r="E29" i="49"/>
  <c r="E28" i="49"/>
  <c r="J33" i="49"/>
  <c r="J29" i="49"/>
  <c r="E35" i="49"/>
  <c r="J39" i="49"/>
  <c r="E41" i="49"/>
  <c r="E39" i="49"/>
  <c r="J46" i="49"/>
  <c r="E50" i="49"/>
  <c r="E54" i="49"/>
  <c r="E53" i="49"/>
  <c r="E67" i="49"/>
  <c r="E55" i="49"/>
  <c r="E59" i="49"/>
  <c r="E58" i="49"/>
  <c r="E60" i="49"/>
  <c r="E61" i="49"/>
  <c r="E65" i="49"/>
  <c r="E64" i="49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/>
  <c r="E58" i="48"/>
  <c r="E59" i="48"/>
  <c r="E60" i="48"/>
  <c r="E61" i="48"/>
  <c r="E64" i="48"/>
  <c r="E65" i="48"/>
  <c r="E16" i="47"/>
  <c r="J16" i="47"/>
  <c r="J12" i="47"/>
  <c r="E19" i="47"/>
  <c r="E23" i="47"/>
  <c r="J23" i="47"/>
  <c r="J20" i="47"/>
  <c r="E24" i="47"/>
  <c r="E25" i="47"/>
  <c r="E26" i="47"/>
  <c r="E28" i="47"/>
  <c r="E29" i="47"/>
  <c r="J33" i="47"/>
  <c r="J29" i="47"/>
  <c r="E35" i="47"/>
  <c r="J39" i="47"/>
  <c r="E42" i="47"/>
  <c r="E41" i="47"/>
  <c r="E39" i="47"/>
  <c r="E43" i="47"/>
  <c r="E44" i="47"/>
  <c r="E45" i="47"/>
  <c r="J46" i="47"/>
  <c r="E50" i="47"/>
  <c r="E55" i="47"/>
  <c r="E54" i="47"/>
  <c r="E59" i="47"/>
  <c r="E60" i="47"/>
  <c r="E61" i="47"/>
  <c r="E65" i="47"/>
  <c r="E64" i="47"/>
  <c r="J67" i="47"/>
  <c r="E16" i="46"/>
  <c r="J16" i="46"/>
  <c r="J12" i="46"/>
  <c r="J67" i="46"/>
  <c r="E19" i="46"/>
  <c r="J20" i="46"/>
  <c r="E23" i="46"/>
  <c r="E22" i="46"/>
  <c r="J23" i="46"/>
  <c r="E24" i="46"/>
  <c r="E25" i="46"/>
  <c r="E26" i="46"/>
  <c r="E28" i="46"/>
  <c r="J33" i="46"/>
  <c r="J29" i="46"/>
  <c r="E35" i="46"/>
  <c r="J39" i="46"/>
  <c r="E42" i="46"/>
  <c r="E41" i="46"/>
  <c r="E39" i="46"/>
  <c r="E43" i="46"/>
  <c r="E44" i="46"/>
  <c r="E45" i="46"/>
  <c r="J46" i="46"/>
  <c r="E50" i="46"/>
  <c r="E55" i="46"/>
  <c r="E54" i="46"/>
  <c r="E53" i="46"/>
  <c r="E59" i="46"/>
  <c r="E58" i="46"/>
  <c r="E60" i="46"/>
  <c r="E61" i="46"/>
  <c r="E65" i="46"/>
  <c r="E64" i="46"/>
  <c r="J12" i="45"/>
  <c r="E16" i="45"/>
  <c r="J16" i="45"/>
  <c r="E19" i="45"/>
  <c r="J20" i="45"/>
  <c r="E22" i="45"/>
  <c r="J23" i="45"/>
  <c r="E24" i="45"/>
  <c r="E29" i="45"/>
  <c r="E28" i="45"/>
  <c r="J33" i="45"/>
  <c r="J29" i="45"/>
  <c r="J67" i="45"/>
  <c r="E35" i="45"/>
  <c r="J39" i="45"/>
  <c r="E43" i="45"/>
  <c r="E41" i="45"/>
  <c r="E39" i="45"/>
  <c r="J46" i="45"/>
  <c r="E50" i="45"/>
  <c r="E55" i="45"/>
  <c r="E54" i="45"/>
  <c r="E59" i="45"/>
  <c r="E60" i="45"/>
  <c r="E61" i="45"/>
  <c r="E65" i="45"/>
  <c r="E64" i="45"/>
  <c r="E16" i="44"/>
  <c r="E12" i="44"/>
  <c r="J16" i="44"/>
  <c r="J12" i="44"/>
  <c r="E19" i="44"/>
  <c r="E22" i="44"/>
  <c r="J23" i="44"/>
  <c r="J20" i="44"/>
  <c r="E24" i="44"/>
  <c r="E29" i="44"/>
  <c r="E28" i="44"/>
  <c r="J29" i="44"/>
  <c r="J33" i="44"/>
  <c r="E35" i="44"/>
  <c r="J39" i="44"/>
  <c r="E43" i="44"/>
  <c r="E41" i="44"/>
  <c r="E39" i="44"/>
  <c r="J46" i="44"/>
  <c r="E50" i="44"/>
  <c r="E55" i="44"/>
  <c r="E57" i="44"/>
  <c r="E58" i="44"/>
  <c r="E61" i="44"/>
  <c r="E64" i="44"/>
  <c r="E12" i="45"/>
  <c r="J67" i="44"/>
  <c r="E22" i="47"/>
  <c r="E12" i="47"/>
  <c r="E53" i="48"/>
  <c r="E67" i="48"/>
  <c r="E58" i="47"/>
  <c r="E53" i="47"/>
  <c r="E67" i="47"/>
  <c r="E54" i="44"/>
  <c r="E53" i="44"/>
  <c r="E67" i="44"/>
  <c r="E41" i="48"/>
  <c r="E39" i="48"/>
  <c r="E12" i="48"/>
  <c r="E58" i="45"/>
  <c r="E53" i="45"/>
  <c r="E67" i="45"/>
  <c r="E12" i="46"/>
  <c r="E67" i="46"/>
  <c r="L67" i="46"/>
  <c r="J12" i="49"/>
  <c r="J67" i="49"/>
</calcChain>
</file>

<file path=xl/sharedStrings.xml><?xml version="1.0" encoding="utf-8"?>
<sst xmlns="http://schemas.openxmlformats.org/spreadsheetml/2006/main" count="647" uniqueCount="143">
  <si>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</si>
  <si>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</si>
  <si>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</si>
  <si>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</si>
  <si>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</si>
  <si>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</si>
  <si>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</si>
  <si>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</si>
  <si>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</si>
  <si>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</si>
  <si>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</si>
  <si>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</si>
  <si>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</si>
  <si>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</si>
  <si>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</si>
  <si>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</si>
  <si>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</si>
  <si>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</si>
  <si>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</si>
  <si>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</si>
  <si>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</si>
  <si>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</si>
  <si>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</si>
  <si>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</si>
  <si>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</si>
  <si>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</si>
  <si>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</si>
  <si>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</si>
  <si>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</si>
  <si>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</si>
  <si>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</si>
  <si>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</si>
  <si>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</si>
  <si>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</si>
  <si>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</si>
  <si>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</si>
  <si>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</si>
  <si>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</si>
  <si>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</si>
  <si>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</si>
  <si>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</si>
  <si>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</si>
  <si>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</si>
  <si>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</si>
  <si>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</si>
  <si>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</si>
  <si>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</si>
  <si>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</si>
  <si>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</si>
  <si>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</si>
  <si>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</si>
  <si>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</si>
  <si>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</si>
  <si>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</si>
  <si>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</si>
  <si>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</si>
  <si>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</si>
  <si>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</si>
  <si>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</si>
  <si>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</si>
  <si>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</si>
  <si>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</si>
  <si>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</si>
  <si>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</si>
  <si>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</si>
  <si>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</si>
  <si>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</si>
  <si>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</si>
  <si>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</si>
  <si>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</si>
  <si>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</si>
  <si>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</si>
  <si>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</si>
  <si>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</si>
  <si>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</si>
  <si>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</si>
  <si>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</si>
  <si>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</si>
  <si>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</si>
  <si>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</si>
  <si>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</si>
  <si>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</si>
  <si>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</si>
  <si>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</si>
  <si>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</si>
  <si>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</si>
  <si>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</si>
  <si>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</si>
  <si>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</si>
  <si>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</si>
  <si>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</si>
  <si>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</si>
  <si>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</si>
  <si>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</si>
  <si>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</si>
  <si>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</si>
  <si>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</si>
  <si>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</si>
  <si>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</si>
  <si>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</si>
  <si>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</si>
  <si>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</si>
  <si>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</si>
  <si>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</si>
  <si>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</si>
  <si>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</si>
  <si>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</si>
  <si>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</si>
  <si>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</si>
  <si>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</si>
  <si>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</si>
  <si>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</si>
  <si>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</si>
  <si>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</si>
  <si>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</si>
  <si>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</si>
  <si>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</si>
  <si>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</si>
  <si>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</si>
  <si>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</si>
  <si>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</si>
  <si>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</si>
  <si>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</si>
  <si>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</si>
  <si>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</si>
  <si>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</si>
  <si>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</si>
  <si>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</si>
  <si>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</si>
  <si>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</si>
  <si>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</si>
  <si>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</si>
  <si>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</si>
  <si>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</si>
  <si>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</si>
  <si>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</si>
  <si>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</si>
  <si>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</si>
  <si>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</si>
  <si>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</si>
  <si>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</si>
  <si>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 xml:space="preserve">                                            BALANCETE  PATRIMONIAL EM 30 ABRIL  2022</t>
  </si>
  <si>
    <t>LUCAS FERNANDES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</si>
</sst>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29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10" xfId="0" applyFont="1" applyFill="1" applyBorder="1"/>
    <xf numFmtId="0" fontId="29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2" xfId="0" applyFont="1" applyFill="1" applyBorder="1" applyAlignment="1">
      <alignment horizontal="left"/>
    </xf>
    <xf numFmtId="0" fontId="28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25" fillId="3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2" fillId="3" borderId="31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0" fontId="28" fillId="3" borderId="0" xfId="0" applyFont="1" applyFill="1" applyAlignment="1">
      <alignment horizontal="left"/>
    </xf>
    <xf numFmtId="0" fontId="28" fillId="3" borderId="9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28" fillId="3" borderId="10" xfId="0" applyFont="1" applyFill="1" applyBorder="1"/>
    <xf numFmtId="0" fontId="28" fillId="3" borderId="0" xfId="0" applyFont="1" applyFill="1"/>
    <xf numFmtId="0" fontId="28" fillId="3" borderId="9" xfId="0" applyFont="1" applyFill="1" applyBorder="1"/>
    <xf numFmtId="0" fontId="28" fillId="3" borderId="10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0" xfId="0" applyFont="1" applyFill="1" applyAlignment="1">
      <alignment horizontal="left" vertical="top"/>
    </xf>
    <xf numFmtId="0" fontId="28" fillId="3" borderId="9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693C5D80-2231-467B-8F9E-1E528F8B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72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117291523.52999999</v>
      </c>
      <c r="F12" s="228" t="s">
        <v>7</v>
      </c>
      <c r="G12" s="229"/>
      <c r="H12" s="229"/>
      <c r="I12" s="229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49605.59</v>
      </c>
      <c r="F14" s="78"/>
      <c r="G14" s="230"/>
      <c r="H14" s="230"/>
      <c r="I14" s="230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2269237.38</v>
      </c>
      <c r="F16" s="224" t="s">
        <v>10</v>
      </c>
      <c r="G16" s="225"/>
      <c r="H16" s="225"/>
      <c r="I16" s="225"/>
      <c r="J16" s="45">
        <f>SUM(J17+J18)</f>
        <v>1582497.48</v>
      </c>
    </row>
    <row r="17" spans="1:10" ht="15.75" x14ac:dyDescent="0.25">
      <c r="A17" s="58"/>
      <c r="B17" s="243" t="s">
        <v>11</v>
      </c>
      <c r="C17" s="243"/>
      <c r="D17" s="243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67310536.75</v>
      </c>
      <c r="F20" s="224" t="s">
        <v>15</v>
      </c>
      <c r="G20" s="225"/>
      <c r="H20" s="225"/>
      <c r="I20" s="225"/>
      <c r="J20" s="45">
        <f>SUM(J21:J23)</f>
        <v>8354587.0899999999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3" t="s">
        <v>19</v>
      </c>
      <c r="C23" s="243"/>
      <c r="D23" s="243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5" t="s">
        <v>21</v>
      </c>
      <c r="C24" s="245"/>
      <c r="D24" s="245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20805587.54-4084795.41</f>
        <v>16720792.129999999</v>
      </c>
      <c r="F29" s="246" t="s">
        <v>25</v>
      </c>
      <c r="G29" s="247"/>
      <c r="H29" s="247"/>
      <c r="I29" s="247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74"/>
      <c r="E33" s="66"/>
      <c r="F33" s="246" t="s">
        <v>10</v>
      </c>
      <c r="G33" s="247"/>
      <c r="H33" s="247"/>
      <c r="I33" s="247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5" t="s">
        <v>27</v>
      </c>
      <c r="C36" s="245"/>
      <c r="D36" s="245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38587829.260000005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13498593.15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4084795.41</v>
      </c>
      <c r="F50" s="48"/>
      <c r="G50" s="250" t="s">
        <v>73</v>
      </c>
      <c r="H50" s="250"/>
      <c r="I50" s="250"/>
      <c r="J50" s="52">
        <v>-2775939.96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4084795.41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-289.52999999999997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6481736.79</v>
      </c>
      <c r="F53" s="48"/>
      <c r="G53" s="250" t="s">
        <v>38</v>
      </c>
      <c r="H53" s="250"/>
      <c r="I53" s="250"/>
      <c r="J53" s="52">
        <v>-31322.43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4006538.7</v>
      </c>
      <c r="F54" s="48"/>
      <c r="G54" s="250" t="s">
        <v>39</v>
      </c>
      <c r="H54" s="250"/>
      <c r="I54" s="250"/>
      <c r="J54" s="52">
        <v>53066.55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590608.5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1882824.49</v>
      </c>
      <c r="F64" s="48"/>
      <c r="G64" s="71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166445884.98999998</v>
      </c>
      <c r="F67" s="248" t="s">
        <v>44</v>
      </c>
      <c r="G67" s="249"/>
      <c r="H67" s="249"/>
      <c r="I67" s="249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78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114629788.05</v>
      </c>
      <c r="F12" s="228" t="s">
        <v>7</v>
      </c>
      <c r="G12" s="229"/>
      <c r="H12" s="229"/>
      <c r="I12" s="229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48647.4</v>
      </c>
      <c r="F14" s="94"/>
      <c r="G14" s="230"/>
      <c r="H14" s="230"/>
      <c r="I14" s="230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0.02</v>
      </c>
      <c r="F16" s="224" t="s">
        <v>10</v>
      </c>
      <c r="G16" s="225"/>
      <c r="H16" s="225"/>
      <c r="I16" s="225"/>
      <c r="J16" s="45">
        <f>SUM(J17+J18)</f>
        <v>2601270.3199999998</v>
      </c>
    </row>
    <row r="17" spans="1:10" ht="15.75" x14ac:dyDescent="0.25">
      <c r="A17" s="58"/>
      <c r="B17" s="243" t="s">
        <v>11</v>
      </c>
      <c r="C17" s="243"/>
      <c r="D17" s="243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65966389.140000001</v>
      </c>
      <c r="F20" s="224" t="s">
        <v>15</v>
      </c>
      <c r="G20" s="225"/>
      <c r="H20" s="225"/>
      <c r="I20" s="225"/>
      <c r="J20" s="45">
        <f>SUM(J21:J23)</f>
        <v>7874826.25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3" t="s">
        <v>19</v>
      </c>
      <c r="C23" s="243"/>
      <c r="D23" s="243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5" t="s">
        <v>21</v>
      </c>
      <c r="C24" s="245"/>
      <c r="D24" s="245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21723826.96-4496259.21</f>
        <v>17227567.75</v>
      </c>
      <c r="F29" s="246" t="s">
        <v>25</v>
      </c>
      <c r="G29" s="247"/>
      <c r="H29" s="247"/>
      <c r="I29" s="247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90"/>
      <c r="E33" s="66"/>
      <c r="F33" s="246" t="s">
        <v>10</v>
      </c>
      <c r="G33" s="247"/>
      <c r="H33" s="247"/>
      <c r="I33" s="247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5" t="s">
        <v>27</v>
      </c>
      <c r="C36" s="245"/>
      <c r="D36" s="245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43814977.810000002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14013415.560000001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4496259.21</v>
      </c>
      <c r="F50" s="48"/>
      <c r="G50" s="250" t="s">
        <v>73</v>
      </c>
      <c r="H50" s="250"/>
      <c r="I50" s="250"/>
      <c r="J50" s="52">
        <v>-4640430.0599999996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4496259.21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-718.2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6448042.120000001</v>
      </c>
      <c r="F53" s="48"/>
      <c r="G53" s="250" t="s">
        <v>38</v>
      </c>
      <c r="H53" s="250"/>
      <c r="I53" s="250"/>
      <c r="J53" s="52">
        <v>100779.2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4000476.8400000003</v>
      </c>
      <c r="F54" s="48"/>
      <c r="G54" s="250" t="s">
        <v>39</v>
      </c>
      <c r="H54" s="250"/>
      <c r="I54" s="250"/>
      <c r="J54" s="52">
        <v>58067.519999999997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586075.18999999994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1859731.4700000002</v>
      </c>
      <c r="F64" s="48"/>
      <c r="G64" s="88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169389067.19</v>
      </c>
      <c r="F67" s="248" t="s">
        <v>44</v>
      </c>
      <c r="G67" s="249"/>
      <c r="H67" s="249"/>
      <c r="I67" s="249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77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112608774.27</v>
      </c>
      <c r="F12" s="228" t="s">
        <v>7</v>
      </c>
      <c r="G12" s="229"/>
      <c r="H12" s="229"/>
      <c r="I12" s="229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38262.11</v>
      </c>
      <c r="F14" s="104"/>
      <c r="G14" s="230"/>
      <c r="H14" s="230"/>
      <c r="I14" s="230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16105886.15</v>
      </c>
      <c r="F16" s="224" t="s">
        <v>10</v>
      </c>
      <c r="G16" s="225"/>
      <c r="H16" s="225"/>
      <c r="I16" s="225"/>
      <c r="J16" s="45">
        <f>SUM(J17+J18)</f>
        <v>1934770.12</v>
      </c>
    </row>
    <row r="17" spans="1:12" ht="15.75" x14ac:dyDescent="0.25">
      <c r="A17" s="58"/>
      <c r="B17" s="243" t="s">
        <v>11</v>
      </c>
      <c r="C17" s="243"/>
      <c r="D17" s="243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22" t="s">
        <v>13</v>
      </c>
      <c r="B19" s="223"/>
      <c r="C19" s="223"/>
      <c r="D19" s="223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3" t="s">
        <v>14</v>
      </c>
      <c r="C20" s="243"/>
      <c r="D20" s="243"/>
      <c r="E20" s="52">
        <v>44118081.119999997</v>
      </c>
      <c r="F20" s="224" t="s">
        <v>15</v>
      </c>
      <c r="G20" s="225"/>
      <c r="H20" s="225"/>
      <c r="I20" s="225"/>
      <c r="J20" s="45">
        <f>SUM(J21:J23)</f>
        <v>8236868.6900000004</v>
      </c>
    </row>
    <row r="21" spans="1:12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2" ht="15.75" x14ac:dyDescent="0.25">
      <c r="A22" s="222" t="s">
        <v>17</v>
      </c>
      <c r="B22" s="223"/>
      <c r="C22" s="223"/>
      <c r="D22" s="223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3" t="s">
        <v>19</v>
      </c>
      <c r="C23" s="243"/>
      <c r="D23" s="243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5" t="s">
        <v>21</v>
      </c>
      <c r="C24" s="245"/>
      <c r="D24" s="245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5" t="s">
        <v>66</v>
      </c>
      <c r="C25" s="245"/>
      <c r="D25" s="245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5" t="s">
        <v>22</v>
      </c>
      <c r="C26" s="245"/>
      <c r="D26" s="245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22" t="s">
        <v>23</v>
      </c>
      <c r="B28" s="223"/>
      <c r="C28" s="223"/>
      <c r="D28" s="223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5" t="s">
        <v>24</v>
      </c>
      <c r="C29" s="245"/>
      <c r="D29" s="245"/>
      <c r="E29" s="52">
        <v>17907124.91</v>
      </c>
      <c r="F29" s="246" t="s">
        <v>25</v>
      </c>
      <c r="G29" s="247"/>
      <c r="H29" s="247"/>
      <c r="I29" s="247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3"/>
      <c r="C32" s="243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00"/>
      <c r="E33" s="66"/>
      <c r="F33" s="246" t="s">
        <v>10</v>
      </c>
      <c r="G33" s="247"/>
      <c r="H33" s="247"/>
      <c r="I33" s="247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5" t="s">
        <v>27</v>
      </c>
      <c r="C36" s="245"/>
      <c r="D36" s="245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117">
        <f>E42+E43+E44+E45</f>
        <v>47580330.45000001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118">
        <f>2127198.31+8827333.86+1174687.6+324681.79+130563.45+85288.23+232648.94+922816.66</f>
        <v>13825218.839999998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5" t="s">
        <v>66</v>
      </c>
      <c r="C44" s="245"/>
      <c r="D44" s="245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4551160.96</v>
      </c>
      <c r="F50" s="48"/>
      <c r="G50" s="250" t="s">
        <v>73</v>
      </c>
      <c r="H50" s="250"/>
      <c r="I50" s="250"/>
      <c r="J50" s="52">
        <v>-6652050.1100000003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4551160.96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-1566.05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6420019.4500000011</v>
      </c>
      <c r="F53" s="48"/>
      <c r="G53" s="250" t="s">
        <v>38</v>
      </c>
      <c r="H53" s="250"/>
      <c r="I53" s="250"/>
      <c r="J53" s="52">
        <v>47668.45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3994414.9800000004</v>
      </c>
      <c r="F54" s="48"/>
      <c r="G54" s="250" t="s">
        <v>39</v>
      </c>
      <c r="H54" s="250"/>
      <c r="I54" s="250"/>
      <c r="J54" s="52">
        <v>25001.07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599668.81000000006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1824177.04</v>
      </c>
      <c r="F64" s="48"/>
      <c r="G64" s="96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171160285.13</v>
      </c>
      <c r="F67" s="248" t="s">
        <v>44</v>
      </c>
      <c r="G67" s="249"/>
      <c r="H67" s="249"/>
      <c r="I67" s="249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79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111551368.16999999</v>
      </c>
      <c r="F12" s="228" t="s">
        <v>7</v>
      </c>
      <c r="G12" s="229"/>
      <c r="H12" s="229"/>
      <c r="I12" s="229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55469.07</v>
      </c>
      <c r="F14" s="114"/>
      <c r="G14" s="230"/>
      <c r="H14" s="230"/>
      <c r="I14" s="230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30927021.27</v>
      </c>
      <c r="F16" s="224" t="s">
        <v>10</v>
      </c>
      <c r="G16" s="225"/>
      <c r="H16" s="225"/>
      <c r="I16" s="225"/>
      <c r="J16" s="45">
        <f>SUM(J17+J18)</f>
        <v>1755843.24</v>
      </c>
    </row>
    <row r="17" spans="1:10" ht="15.75" x14ac:dyDescent="0.25">
      <c r="A17" s="58"/>
      <c r="B17" s="243" t="s">
        <v>11</v>
      </c>
      <c r="C17" s="243"/>
      <c r="D17" s="243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30332272.449999999</v>
      </c>
      <c r="F20" s="224" t="s">
        <v>15</v>
      </c>
      <c r="G20" s="225"/>
      <c r="H20" s="225"/>
      <c r="I20" s="225"/>
      <c r="J20" s="45">
        <f>SUM(J21:J23)</f>
        <v>8123165.0999999996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3" t="s">
        <v>19</v>
      </c>
      <c r="C23" s="243"/>
      <c r="D23" s="243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5" t="s">
        <v>21</v>
      </c>
      <c r="C24" s="245"/>
      <c r="D24" s="245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19800558.96-5095800.56</f>
        <v>14704758.400000002</v>
      </c>
      <c r="F29" s="246" t="s">
        <v>25</v>
      </c>
      <c r="G29" s="247"/>
      <c r="H29" s="247"/>
      <c r="I29" s="247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10"/>
      <c r="E33" s="66"/>
      <c r="F33" s="246" t="s">
        <v>10</v>
      </c>
      <c r="G33" s="247"/>
      <c r="H33" s="247"/>
      <c r="I33" s="247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31</v>
      </c>
      <c r="B41" s="223"/>
      <c r="C41" s="223"/>
      <c r="D41" s="223"/>
      <c r="E41" s="51">
        <f>E42+E43+E44+E45</f>
        <v>49021345.489999995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2113650.76+8935989.66+1100992.71+282886.66+227652.94+95405+57796.55+1097774.18</f>
        <v>13912148.459999999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5095800.5599999996</v>
      </c>
      <c r="F50" s="48"/>
      <c r="G50" s="250" t="s">
        <v>73</v>
      </c>
      <c r="H50" s="250"/>
      <c r="I50" s="250"/>
      <c r="J50" s="52">
        <v>-9147805.9700000007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5095800.5599999996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-2100.13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6364431.2100000009</v>
      </c>
      <c r="F53" s="48"/>
      <c r="G53" s="250" t="s">
        <v>38</v>
      </c>
      <c r="H53" s="250"/>
      <c r="I53" s="250"/>
      <c r="J53" s="52">
        <v>258261.25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3988353.12</v>
      </c>
      <c r="F54" s="48"/>
      <c r="G54" s="250" t="s">
        <v>39</v>
      </c>
      <c r="H54" s="250"/>
      <c r="I54" s="250"/>
      <c r="J54" s="52">
        <v>113626.76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585468.53000000026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1788849.9300000002</v>
      </c>
      <c r="F64" s="48"/>
      <c r="G64" s="106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6" t="s">
        <v>43</v>
      </c>
      <c r="B67" s="227"/>
      <c r="C67" s="227"/>
      <c r="D67" s="227"/>
      <c r="E67" s="51">
        <f>E53+E39+E12</f>
        <v>172032945.42999998</v>
      </c>
      <c r="F67" s="248" t="s">
        <v>44</v>
      </c>
      <c r="G67" s="249"/>
      <c r="H67" s="249"/>
      <c r="I67" s="249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80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141016661.22</v>
      </c>
      <c r="F12" s="228" t="s">
        <v>7</v>
      </c>
      <c r="G12" s="229"/>
      <c r="H12" s="229"/>
      <c r="I12" s="229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f>85136.84-305.67</f>
        <v>84831.17</v>
      </c>
      <c r="F14" s="127"/>
      <c r="G14" s="230"/>
      <c r="H14" s="230"/>
      <c r="I14" s="230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30682425.609999999</v>
      </c>
      <c r="F16" s="224" t="s">
        <v>10</v>
      </c>
      <c r="G16" s="225"/>
      <c r="H16" s="225"/>
      <c r="I16" s="225"/>
      <c r="J16" s="45">
        <f>SUM(J17+J18)</f>
        <v>2002429.4100000001</v>
      </c>
    </row>
    <row r="17" spans="1:10" ht="15.75" x14ac:dyDescent="0.25">
      <c r="A17" s="58"/>
      <c r="B17" s="243" t="s">
        <v>11</v>
      </c>
      <c r="C17" s="243"/>
      <c r="D17" s="243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58947774.100000001</v>
      </c>
      <c r="F20" s="224" t="s">
        <v>15</v>
      </c>
      <c r="G20" s="225"/>
      <c r="H20" s="225"/>
      <c r="I20" s="225"/>
      <c r="J20" s="45">
        <f>SUM(J21:J23)</f>
        <v>36768310.589999996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1922631.44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3" t="s">
        <v>19</v>
      </c>
      <c r="C23" s="243"/>
      <c r="D23" s="243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5" t="s">
        <v>21</v>
      </c>
      <c r="C24" s="245"/>
      <c r="D24" s="245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20427625.07-5211556.5</f>
        <v>15216068.57</v>
      </c>
      <c r="F29" s="246" t="s">
        <v>25</v>
      </c>
      <c r="G29" s="247"/>
      <c r="H29" s="247"/>
      <c r="I29" s="247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23"/>
      <c r="E33" s="66"/>
      <c r="F33" s="246" t="s">
        <v>10</v>
      </c>
      <c r="G33" s="247"/>
      <c r="H33" s="247"/>
      <c r="I33" s="247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8" t="s">
        <v>29</v>
      </c>
      <c r="G39" s="249"/>
      <c r="H39" s="24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133378731.77</v>
      </c>
    </row>
    <row r="41" spans="1:15" ht="15.75" x14ac:dyDescent="0.25">
      <c r="A41" s="222" t="s">
        <v>81</v>
      </c>
      <c r="B41" s="223"/>
      <c r="C41" s="223"/>
      <c r="D41" s="223"/>
      <c r="E41" s="51">
        <f>E42+E43+E44+E45</f>
        <v>48945566.320000015</v>
      </c>
      <c r="F41" s="48"/>
      <c r="G41" s="250" t="s">
        <v>32</v>
      </c>
      <c r="H41" s="250"/>
      <c r="I41" s="250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2160546.27+8641096.46+459599.16+941350.91+485802.37+115692.5+119531.8+1007828.41</f>
        <v>13931447.880000001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5211556.5</v>
      </c>
      <c r="F50" s="48"/>
      <c r="G50" s="250" t="s">
        <v>73</v>
      </c>
      <c r="H50" s="250"/>
      <c r="I50" s="250"/>
      <c r="J50" s="52">
        <v>-11639439.050000001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5211556.5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-2207.2399999999998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6308033.6299999999</v>
      </c>
      <c r="F53" s="48"/>
      <c r="G53" s="250" t="s">
        <v>38</v>
      </c>
      <c r="H53" s="250"/>
      <c r="I53" s="250"/>
      <c r="J53" s="52">
        <v>161141.99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3982291.2600000002</v>
      </c>
      <c r="F54" s="48"/>
      <c r="G54" s="250" t="s">
        <v>39</v>
      </c>
      <c r="H54" s="250"/>
      <c r="I54" s="250"/>
      <c r="J54" s="52">
        <v>90685.2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571286.74000000022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1752696</v>
      </c>
      <c r="F64" s="48"/>
      <c r="G64" s="121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6" t="s">
        <v>82</v>
      </c>
      <c r="B67" s="227"/>
      <c r="C67" s="227"/>
      <c r="D67" s="227"/>
      <c r="E67" s="51">
        <f>E53+E39+E12</f>
        <v>201481817.67000002</v>
      </c>
      <c r="F67" s="248" t="s">
        <v>44</v>
      </c>
      <c r="G67" s="249"/>
      <c r="H67" s="249"/>
      <c r="I67" s="249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4"/>
      <c r="C4" s="234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4"/>
      <c r="C5" s="234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5"/>
      <c r="B6" s="236"/>
      <c r="C6" s="236"/>
      <c r="D6" s="236"/>
      <c r="E6" s="236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7" t="s">
        <v>83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4" ht="15" customHeight="1" thickBot="1" x14ac:dyDescent="0.25">
      <c r="A9" s="237"/>
      <c r="B9" s="238"/>
      <c r="C9" s="238"/>
      <c r="D9" s="238"/>
      <c r="E9" s="238"/>
      <c r="F9" s="238"/>
      <c r="G9" s="238"/>
      <c r="H9" s="238"/>
      <c r="I9" s="238"/>
      <c r="J9" s="239"/>
    </row>
    <row r="10" spans="1:14" s="17" customFormat="1" ht="25.5" customHeight="1" thickBot="1" x14ac:dyDescent="0.35">
      <c r="A10" s="240" t="s">
        <v>4</v>
      </c>
      <c r="B10" s="241"/>
      <c r="C10" s="241"/>
      <c r="D10" s="241"/>
      <c r="E10" s="241"/>
      <c r="F10" s="240" t="s">
        <v>5</v>
      </c>
      <c r="G10" s="241"/>
      <c r="H10" s="241"/>
      <c r="I10" s="241"/>
      <c r="J10" s="242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6" t="s">
        <v>6</v>
      </c>
      <c r="B12" s="227"/>
      <c r="C12" s="227"/>
      <c r="D12" s="227"/>
      <c r="E12" s="51">
        <f>SUM(E14+E16+E19+E22+E28+E31+E35)</f>
        <v>144177647.51000002</v>
      </c>
      <c r="F12" s="228" t="s">
        <v>7</v>
      </c>
      <c r="G12" s="229"/>
      <c r="H12" s="229"/>
      <c r="I12" s="229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22" t="s">
        <v>8</v>
      </c>
      <c r="B14" s="223"/>
      <c r="C14" s="223"/>
      <c r="D14" s="223"/>
      <c r="E14" s="52">
        <v>41425.22</v>
      </c>
      <c r="F14" s="138"/>
      <c r="G14" s="230"/>
      <c r="H14" s="230"/>
      <c r="I14" s="230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31"/>
      <c r="G15" s="232"/>
      <c r="H15" s="232"/>
      <c r="I15" s="232"/>
      <c r="J15" s="233"/>
    </row>
    <row r="16" spans="1:14" s="19" customFormat="1" ht="15.75" x14ac:dyDescent="0.25">
      <c r="A16" s="222" t="s">
        <v>9</v>
      </c>
      <c r="B16" s="223"/>
      <c r="C16" s="223"/>
      <c r="D16" s="223"/>
      <c r="E16" s="51">
        <f>SUM(E17)</f>
        <v>31221394.329999998</v>
      </c>
      <c r="F16" s="224" t="s">
        <v>10</v>
      </c>
      <c r="G16" s="225"/>
      <c r="H16" s="225"/>
      <c r="I16" s="225"/>
      <c r="J16" s="45">
        <f>SUM(J17+J18)</f>
        <v>2436044.4000000004</v>
      </c>
    </row>
    <row r="17" spans="1:10" ht="15.75" x14ac:dyDescent="0.25">
      <c r="A17" s="58"/>
      <c r="B17" s="243" t="s">
        <v>11</v>
      </c>
      <c r="C17" s="243"/>
      <c r="D17" s="243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22" t="s">
        <v>13</v>
      </c>
      <c r="B19" s="223"/>
      <c r="C19" s="223"/>
      <c r="D19" s="223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59895246.32</v>
      </c>
      <c r="F20" s="224" t="s">
        <v>15</v>
      </c>
      <c r="G20" s="225"/>
      <c r="H20" s="225"/>
      <c r="I20" s="225"/>
      <c r="J20" s="45">
        <f>SUM(J21:J23)</f>
        <v>8709424.0399999991</v>
      </c>
    </row>
    <row r="21" spans="1:10" ht="15.75" x14ac:dyDescent="0.25">
      <c r="A21" s="58"/>
      <c r="B21" s="227"/>
      <c r="C21" s="227"/>
      <c r="D21" s="227"/>
      <c r="E21" s="51"/>
      <c r="F21" s="47"/>
      <c r="G21" s="244" t="s">
        <v>16</v>
      </c>
      <c r="H21" s="244"/>
      <c r="I21" s="244"/>
      <c r="J21" s="46">
        <v>2577889.13</v>
      </c>
    </row>
    <row r="22" spans="1:10" ht="15.75" x14ac:dyDescent="0.25">
      <c r="A22" s="222" t="s">
        <v>17</v>
      </c>
      <c r="B22" s="223"/>
      <c r="C22" s="223"/>
      <c r="D22" s="223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3" t="s">
        <v>19</v>
      </c>
      <c r="C23" s="243"/>
      <c r="D23" s="243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5" t="s">
        <v>21</v>
      </c>
      <c r="C24" s="245"/>
      <c r="D24" s="245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2" t="s">
        <v>23</v>
      </c>
      <c r="B28" s="223"/>
      <c r="C28" s="223"/>
      <c r="D28" s="223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22394626.64-5701919.73</f>
        <v>16692706.91</v>
      </c>
      <c r="F29" s="246" t="s">
        <v>25</v>
      </c>
      <c r="G29" s="247"/>
      <c r="H29" s="247"/>
      <c r="I29" s="247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2"/>
      <c r="B31" s="223"/>
      <c r="C31" s="223"/>
      <c r="D31" s="223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34"/>
      <c r="E33" s="66"/>
      <c r="F33" s="246" t="s">
        <v>10</v>
      </c>
      <c r="G33" s="247"/>
      <c r="H33" s="247"/>
      <c r="I33" s="247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22" t="s">
        <v>26</v>
      </c>
      <c r="B35" s="223"/>
      <c r="C35" s="223"/>
      <c r="D35" s="223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5" t="s">
        <v>27</v>
      </c>
      <c r="C36" s="245"/>
      <c r="D36" s="245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8" t="s">
        <v>29</v>
      </c>
      <c r="G39" s="249"/>
      <c r="H39" s="249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0" t="s">
        <v>30</v>
      </c>
      <c r="H40" s="250"/>
      <c r="I40" s="250"/>
      <c r="J40" s="52">
        <v>163314977.75999999</v>
      </c>
    </row>
    <row r="41" spans="1:15" ht="15.75" x14ac:dyDescent="0.25">
      <c r="A41" s="222" t="s">
        <v>81</v>
      </c>
      <c r="B41" s="223"/>
      <c r="C41" s="223"/>
      <c r="D41" s="223"/>
      <c r="E41" s="51">
        <f>E42+E43+E44+E45</f>
        <v>48716855.960000001</v>
      </c>
      <c r="F41" s="48"/>
      <c r="G41" s="250" t="s">
        <v>32</v>
      </c>
      <c r="H41" s="250"/>
      <c r="I41" s="250"/>
      <c r="J41" s="52">
        <v>6270314</v>
      </c>
    </row>
    <row r="42" spans="1:15" ht="15.75" x14ac:dyDescent="0.25">
      <c r="A42" s="60"/>
      <c r="B42" s="243" t="s">
        <v>19</v>
      </c>
      <c r="C42" s="243"/>
      <c r="D42" s="243"/>
      <c r="E42" s="52">
        <v>13595546.279999999</v>
      </c>
      <c r="F42" s="48"/>
      <c r="G42" s="250"/>
      <c r="H42" s="250"/>
      <c r="I42" s="250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22"/>
      <c r="B46" s="223"/>
      <c r="C46" s="223"/>
      <c r="D46" s="223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50" t="s">
        <v>34</v>
      </c>
      <c r="H47" s="250"/>
      <c r="I47" s="250"/>
      <c r="J47" s="52">
        <v>11155142.77</v>
      </c>
      <c r="K47" s="48"/>
      <c r="L47" s="250"/>
      <c r="M47" s="250"/>
      <c r="N47" s="250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0" t="s">
        <v>35</v>
      </c>
      <c r="H48" s="250"/>
      <c r="I48" s="250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50" t="s">
        <v>34</v>
      </c>
      <c r="H49" s="250"/>
      <c r="I49" s="250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22" t="s">
        <v>23</v>
      </c>
      <c r="B50" s="223"/>
      <c r="C50" s="223"/>
      <c r="D50" s="223"/>
      <c r="E50" s="51">
        <f>E51+E52</f>
        <v>5701919.7300000004</v>
      </c>
      <c r="F50" s="48"/>
      <c r="G50" s="250" t="s">
        <v>73</v>
      </c>
      <c r="H50" s="250"/>
      <c r="I50" s="250"/>
      <c r="J50" s="52">
        <v>-14473456.220000001</v>
      </c>
      <c r="K50" s="48"/>
      <c r="L50" s="250"/>
      <c r="M50" s="250"/>
      <c r="N50" s="250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5701919.7300000004</v>
      </c>
      <c r="F51" s="48"/>
      <c r="G51" s="250" t="s">
        <v>36</v>
      </c>
      <c r="H51" s="250"/>
      <c r="I51" s="250"/>
      <c r="J51" s="52">
        <v>0</v>
      </c>
      <c r="K51" s="48"/>
      <c r="L51" s="250"/>
      <c r="M51" s="250"/>
      <c r="N51" s="250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50" t="s">
        <v>74</v>
      </c>
      <c r="H52" s="250"/>
      <c r="I52" s="250"/>
      <c r="J52" s="52">
        <v>-16941.740000000002</v>
      </c>
      <c r="K52" s="48"/>
      <c r="L52" s="250"/>
      <c r="M52" s="250"/>
      <c r="N52" s="250"/>
      <c r="O52" s="85"/>
    </row>
    <row r="53" spans="1:15" s="19" customFormat="1" ht="15.75" x14ac:dyDescent="0.25">
      <c r="A53" s="226" t="s">
        <v>37</v>
      </c>
      <c r="B53" s="227"/>
      <c r="C53" s="227"/>
      <c r="D53" s="227"/>
      <c r="E53" s="51">
        <f>SUM(E54+E58+E61+E64)</f>
        <v>6229431.6900000004</v>
      </c>
      <c r="F53" s="48"/>
      <c r="G53" s="250" t="s">
        <v>38</v>
      </c>
      <c r="H53" s="250"/>
      <c r="I53" s="250"/>
      <c r="J53" s="52">
        <v>106338.27</v>
      </c>
    </row>
    <row r="54" spans="1:15" ht="15.75" x14ac:dyDescent="0.25">
      <c r="A54" s="222" t="s">
        <v>67</v>
      </c>
      <c r="B54" s="223"/>
      <c r="C54" s="223"/>
      <c r="D54" s="223"/>
      <c r="E54" s="51">
        <f>E55+E56+E57</f>
        <v>3970167.54</v>
      </c>
      <c r="F54" s="48"/>
      <c r="G54" s="250" t="s">
        <v>39</v>
      </c>
      <c r="H54" s="250"/>
      <c r="I54" s="250"/>
      <c r="J54" s="52">
        <v>56602.97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22" t="s">
        <v>70</v>
      </c>
      <c r="B58" s="223"/>
      <c r="C58" s="223"/>
      <c r="D58" s="223"/>
      <c r="E58" s="51">
        <f>E59+E60</f>
        <v>539796.20000000019</v>
      </c>
      <c r="F58" s="48"/>
      <c r="G58" s="250"/>
      <c r="H58" s="250"/>
      <c r="I58" s="250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22" t="s">
        <v>75</v>
      </c>
      <c r="B61" s="223"/>
      <c r="C61" s="223"/>
      <c r="D61" s="223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1" t="s">
        <v>76</v>
      </c>
      <c r="B64" s="252"/>
      <c r="C64" s="252"/>
      <c r="D64" s="252"/>
      <c r="E64" s="51">
        <f>E65+E66</f>
        <v>1717708.32</v>
      </c>
      <c r="F64" s="48"/>
      <c r="G64" s="130"/>
      <c r="H64" s="250"/>
      <c r="I64" s="250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6" t="s">
        <v>82</v>
      </c>
      <c r="B67" s="227"/>
      <c r="C67" s="227"/>
      <c r="D67" s="227"/>
      <c r="E67" s="51">
        <f>E53+E39+E12</f>
        <v>204825854.89000002</v>
      </c>
      <c r="F67" s="248" t="s">
        <v>44</v>
      </c>
      <c r="G67" s="249"/>
      <c r="H67" s="249"/>
      <c r="I67" s="249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3" t="s">
        <v>45</v>
      </c>
      <c r="B71" s="254"/>
      <c r="C71" s="254"/>
      <c r="D71" s="254"/>
      <c r="E71" s="254"/>
      <c r="F71" s="254" t="s">
        <v>46</v>
      </c>
      <c r="G71" s="254"/>
      <c r="H71" s="254"/>
      <c r="I71" s="254"/>
      <c r="J71" s="255"/>
    </row>
    <row r="72" spans="1:12" ht="15.75" x14ac:dyDescent="0.25">
      <c r="A72" s="256" t="s">
        <v>61</v>
      </c>
      <c r="B72" s="257"/>
      <c r="C72" s="257"/>
      <c r="D72" s="257"/>
      <c r="E72" s="257"/>
      <c r="F72" s="258"/>
      <c r="G72" s="258"/>
      <c r="H72" s="258"/>
      <c r="I72" s="258"/>
      <c r="J72" s="25"/>
    </row>
    <row r="73" spans="1:12" ht="15.75" x14ac:dyDescent="0.25">
      <c r="A73" s="256" t="s">
        <v>59</v>
      </c>
      <c r="B73" s="257"/>
      <c r="C73" s="257"/>
      <c r="D73" s="257"/>
      <c r="E73" s="257"/>
      <c r="F73" s="257" t="s">
        <v>47</v>
      </c>
      <c r="G73" s="257"/>
      <c r="H73" s="257"/>
      <c r="I73" s="257"/>
      <c r="J73" s="259"/>
    </row>
    <row r="74" spans="1:12" s="7" customFormat="1" ht="15.75" x14ac:dyDescent="0.25">
      <c r="A74" s="256" t="s">
        <v>62</v>
      </c>
      <c r="B74" s="257"/>
      <c r="C74" s="257"/>
      <c r="D74" s="257"/>
      <c r="E74" s="257"/>
      <c r="F74" s="257" t="s">
        <v>48</v>
      </c>
      <c r="G74" s="257"/>
      <c r="H74" s="257"/>
      <c r="I74" s="257"/>
      <c r="J74" s="259"/>
      <c r="K74" s="26"/>
    </row>
    <row r="75" spans="1:12" ht="15.75" x14ac:dyDescent="0.25">
      <c r="A75" s="256" t="s">
        <v>49</v>
      </c>
      <c r="B75" s="257"/>
      <c r="C75" s="257"/>
      <c r="D75" s="257"/>
      <c r="E75" s="257"/>
      <c r="F75" s="257" t="s">
        <v>50</v>
      </c>
      <c r="G75" s="257"/>
      <c r="H75" s="257"/>
      <c r="I75" s="257"/>
      <c r="J75" s="259"/>
    </row>
    <row r="76" spans="1:12" s="7" customFormat="1" ht="15.75" x14ac:dyDescent="0.25">
      <c r="A76" s="256" t="s">
        <v>64</v>
      </c>
      <c r="B76" s="257"/>
      <c r="C76" s="257"/>
      <c r="D76" s="257"/>
      <c r="E76" s="257"/>
      <c r="F76" s="263"/>
      <c r="G76" s="263"/>
      <c r="H76" s="263"/>
      <c r="I76" s="263"/>
      <c r="J76" s="264"/>
    </row>
    <row r="77" spans="1:12" ht="15.75" x14ac:dyDescent="0.25">
      <c r="A77" s="256" t="s">
        <v>65</v>
      </c>
      <c r="B77" s="257"/>
      <c r="C77" s="257"/>
      <c r="D77" s="257"/>
      <c r="E77" s="257"/>
      <c r="F77" s="265" t="s">
        <v>51</v>
      </c>
      <c r="G77" s="265"/>
      <c r="H77" s="265"/>
      <c r="I77" s="265"/>
      <c r="J77" s="266"/>
    </row>
    <row r="78" spans="1:12" ht="15.75" x14ac:dyDescent="0.25">
      <c r="A78" s="256" t="s">
        <v>60</v>
      </c>
      <c r="B78" s="257"/>
      <c r="C78" s="257"/>
      <c r="D78" s="257"/>
      <c r="E78" s="257"/>
      <c r="F78" s="257" t="s">
        <v>52</v>
      </c>
      <c r="G78" s="257"/>
      <c r="H78" s="257"/>
      <c r="I78" s="257"/>
      <c r="J78" s="259"/>
    </row>
    <row r="79" spans="1:12" ht="16.5" thickBot="1" x14ac:dyDescent="0.3">
      <c r="A79" s="260" t="s">
        <v>53</v>
      </c>
      <c r="B79" s="261"/>
      <c r="C79" s="261"/>
      <c r="D79" s="261"/>
      <c r="E79" s="261"/>
      <c r="F79" s="261" t="s">
        <v>54</v>
      </c>
      <c r="G79" s="261"/>
      <c r="H79" s="261"/>
      <c r="I79" s="261"/>
      <c r="J79" s="26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49" zoomScaleNormal="100" workbookViewId="0">
      <selection activeCell="N66" sqref="N66"/>
    </sheetView>
  </sheetViews>
  <sheetFormatPr defaultRowHeight="12.75" x14ac:dyDescent="0.2"/>
  <cols>
    <col min="1" max="3" width="1.7109375" style="5" customWidth="1"/>
    <col min="4" max="4" width="40.7109375" style="27" customWidth="1"/>
    <col min="5" max="5" width="16" style="27" customWidth="1"/>
    <col min="6" max="8" width="1.7109375" style="5" customWidth="1"/>
    <col min="9" max="9" width="42.7109375" style="27" customWidth="1"/>
    <col min="10" max="10" width="18.85546875" style="28" customWidth="1"/>
    <col min="11" max="16384" width="9.140625" style="5"/>
  </cols>
  <sheetData>
    <row r="1" spans="1:10" x14ac:dyDescent="0.2">
      <c r="A1" s="140"/>
      <c r="B1" s="141"/>
      <c r="C1" s="141"/>
      <c r="D1" s="142"/>
      <c r="E1" s="142"/>
      <c r="F1" s="141"/>
      <c r="G1" s="141"/>
      <c r="H1" s="141"/>
      <c r="I1" s="142"/>
      <c r="J1" s="143"/>
    </row>
    <row r="2" spans="1:10" ht="21" x14ac:dyDescent="0.35">
      <c r="A2" s="144"/>
      <c r="B2" s="214"/>
      <c r="E2" s="215" t="s">
        <v>0</v>
      </c>
      <c r="F2" s="216"/>
      <c r="G2" s="216"/>
      <c r="H2" s="216"/>
      <c r="I2" s="216"/>
      <c r="J2" s="145"/>
    </row>
    <row r="3" spans="1:10" x14ac:dyDescent="0.2">
      <c r="A3" s="144"/>
      <c r="E3" s="217" t="s">
        <v>1</v>
      </c>
      <c r="F3" s="218"/>
      <c r="G3" s="218"/>
      <c r="H3" s="218"/>
      <c r="I3" s="218"/>
      <c r="J3" s="146"/>
    </row>
    <row r="4" spans="1:10" x14ac:dyDescent="0.2">
      <c r="A4" s="144"/>
      <c r="B4" s="268"/>
      <c r="C4" s="268"/>
      <c r="D4" s="69"/>
      <c r="E4" s="217" t="s">
        <v>139</v>
      </c>
      <c r="F4" s="218"/>
      <c r="G4" s="218"/>
      <c r="H4" s="218"/>
      <c r="I4" s="218"/>
      <c r="J4" s="146"/>
    </row>
    <row r="5" spans="1:10" ht="15" x14ac:dyDescent="0.25">
      <c r="A5" s="147"/>
      <c r="B5" s="268"/>
      <c r="C5" s="268"/>
      <c r="D5" s="219"/>
      <c r="E5" s="217"/>
      <c r="F5" s="218"/>
      <c r="G5" s="218"/>
      <c r="H5" s="218"/>
      <c r="I5" s="218"/>
      <c r="J5" s="146"/>
    </row>
    <row r="6" spans="1:10" ht="20.25" customHeight="1" x14ac:dyDescent="0.2">
      <c r="A6" s="269" t="s">
        <v>141</v>
      </c>
      <c r="B6" s="270"/>
      <c r="C6" s="270"/>
      <c r="D6" s="270"/>
      <c r="E6" s="270"/>
      <c r="F6" s="270"/>
      <c r="G6" s="270"/>
      <c r="H6" s="270"/>
      <c r="I6" s="270"/>
      <c r="J6" s="271"/>
    </row>
    <row r="7" spans="1:10" ht="6" customHeight="1" x14ac:dyDescent="0.2">
      <c r="A7" s="269"/>
      <c r="B7" s="270"/>
      <c r="C7" s="270"/>
      <c r="D7" s="270"/>
      <c r="E7" s="270"/>
      <c r="F7" s="270"/>
      <c r="G7" s="270"/>
      <c r="H7" s="270"/>
      <c r="I7" s="270"/>
      <c r="J7" s="271"/>
    </row>
    <row r="8" spans="1:10" s="17" customFormat="1" ht="18.75" customHeight="1" x14ac:dyDescent="0.25">
      <c r="A8" s="272" t="s">
        <v>4</v>
      </c>
      <c r="B8" s="273"/>
      <c r="C8" s="273"/>
      <c r="D8" s="274"/>
      <c r="E8" s="149">
        <v>44681</v>
      </c>
      <c r="F8" s="275" t="s">
        <v>5</v>
      </c>
      <c r="G8" s="276"/>
      <c r="H8" s="276"/>
      <c r="I8" s="277"/>
      <c r="J8" s="173">
        <f>E8</f>
        <v>44681</v>
      </c>
    </row>
    <row r="9" spans="1:10" s="17" customFormat="1" ht="15.75" x14ac:dyDescent="0.25">
      <c r="A9" s="195"/>
      <c r="B9" s="150"/>
      <c r="C9" s="150"/>
      <c r="D9" s="151"/>
      <c r="E9" s="152"/>
      <c r="F9" s="150"/>
      <c r="G9" s="150"/>
      <c r="H9" s="150"/>
      <c r="I9" s="150"/>
      <c r="J9" s="174"/>
    </row>
    <row r="10" spans="1:10" s="19" customFormat="1" ht="15.75" x14ac:dyDescent="0.25">
      <c r="A10" s="196" t="s">
        <v>7</v>
      </c>
      <c r="B10" s="153"/>
      <c r="C10" s="153"/>
      <c r="D10" s="153"/>
      <c r="E10" s="154">
        <f>SUM(E12+E15+E18+E24+E28)</f>
        <v>206409</v>
      </c>
      <c r="F10" s="153" t="s">
        <v>7</v>
      </c>
      <c r="G10" s="153"/>
      <c r="H10" s="153"/>
      <c r="I10" s="153"/>
      <c r="J10" s="175">
        <f>SUM(J19+J12)</f>
        <v>56647</v>
      </c>
    </row>
    <row r="11" spans="1:10" s="19" customFormat="1" ht="6.75" customHeight="1" x14ac:dyDescent="0.25">
      <c r="A11" s="210"/>
      <c r="B11" s="199"/>
      <c r="C11" s="199"/>
      <c r="D11" s="202"/>
      <c r="E11" s="155"/>
      <c r="F11" s="153"/>
      <c r="G11" s="203"/>
      <c r="H11" s="203"/>
      <c r="I11" s="203"/>
      <c r="J11" s="176"/>
    </row>
    <row r="12" spans="1:10" s="19" customFormat="1" ht="15.75" x14ac:dyDescent="0.25">
      <c r="A12" s="197"/>
      <c r="B12" s="199" t="s">
        <v>92</v>
      </c>
      <c r="C12" s="199"/>
      <c r="D12" s="199"/>
      <c r="E12" s="154">
        <v>9</v>
      </c>
      <c r="F12" s="203"/>
      <c r="G12" s="199" t="s">
        <v>93</v>
      </c>
      <c r="H12" s="200"/>
      <c r="I12" s="203"/>
      <c r="J12" s="175">
        <f>SUM(J13:J17)</f>
        <v>48512</v>
      </c>
    </row>
    <row r="13" spans="1:10" s="19" customFormat="1" ht="15.75" x14ac:dyDescent="0.25">
      <c r="A13" s="197"/>
      <c r="B13" s="199"/>
      <c r="C13" s="199"/>
      <c r="D13" s="199"/>
      <c r="E13" s="154"/>
      <c r="F13" s="203"/>
      <c r="G13" s="199"/>
      <c r="H13" s="200"/>
      <c r="I13" s="200" t="s">
        <v>12</v>
      </c>
      <c r="J13" s="177">
        <v>1369</v>
      </c>
    </row>
    <row r="14" spans="1:10" s="19" customFormat="1" ht="15.75" x14ac:dyDescent="0.25">
      <c r="A14" s="197"/>
      <c r="B14" s="199"/>
      <c r="C14" s="199"/>
      <c r="D14" s="202"/>
      <c r="E14" s="154"/>
      <c r="F14" s="203"/>
      <c r="G14" s="203" t="s">
        <v>94</v>
      </c>
      <c r="H14" s="200"/>
      <c r="I14" s="200" t="s">
        <v>57</v>
      </c>
      <c r="J14" s="177">
        <v>6574</v>
      </c>
    </row>
    <row r="15" spans="1:10" s="19" customFormat="1" ht="15.75" x14ac:dyDescent="0.25">
      <c r="A15" s="197"/>
      <c r="B15" s="199" t="s">
        <v>95</v>
      </c>
      <c r="C15" s="158"/>
      <c r="D15" s="159"/>
      <c r="E15" s="154">
        <f>SUM(E16)</f>
        <v>89058</v>
      </c>
      <c r="F15" s="203"/>
      <c r="G15" s="203"/>
      <c r="H15" s="200"/>
      <c r="I15" s="200" t="s">
        <v>96</v>
      </c>
      <c r="J15" s="177">
        <v>292</v>
      </c>
    </row>
    <row r="16" spans="1:10" s="19" customFormat="1" ht="15.75" x14ac:dyDescent="0.25">
      <c r="A16" s="197"/>
      <c r="B16" s="158"/>
      <c r="C16" s="158"/>
      <c r="D16" s="158" t="s">
        <v>97</v>
      </c>
      <c r="E16" s="157">
        <v>89058</v>
      </c>
      <c r="F16" s="203"/>
      <c r="G16" s="203"/>
      <c r="H16" s="200"/>
      <c r="I16" s="148" t="s">
        <v>89</v>
      </c>
      <c r="J16" s="177">
        <v>6154</v>
      </c>
    </row>
    <row r="17" spans="1:10" s="19" customFormat="1" ht="15.75" x14ac:dyDescent="0.25">
      <c r="A17" s="197"/>
      <c r="B17" s="160"/>
      <c r="C17" s="158"/>
      <c r="D17" s="159"/>
      <c r="E17" s="154"/>
      <c r="F17" s="203"/>
      <c r="G17" s="203"/>
      <c r="H17" s="200"/>
      <c r="I17" s="148" t="s">
        <v>88</v>
      </c>
      <c r="J17" s="177">
        <v>34123</v>
      </c>
    </row>
    <row r="18" spans="1:10" ht="15.75" x14ac:dyDescent="0.25">
      <c r="A18" s="197"/>
      <c r="B18" s="199" t="s">
        <v>98</v>
      </c>
      <c r="C18" s="199"/>
      <c r="D18" s="199"/>
      <c r="E18" s="154">
        <f>SUM(E19:E22)</f>
        <v>78036</v>
      </c>
      <c r="F18" s="203"/>
      <c r="G18" s="203"/>
      <c r="H18" s="200"/>
      <c r="I18" s="200"/>
      <c r="J18" s="177"/>
    </row>
    <row r="19" spans="1:10" ht="15.75" x14ac:dyDescent="0.25">
      <c r="A19" s="197"/>
      <c r="B19" s="158"/>
      <c r="C19" s="199"/>
      <c r="D19" s="159" t="s">
        <v>19</v>
      </c>
      <c r="E19" s="157">
        <v>45831</v>
      </c>
      <c r="F19" s="161"/>
      <c r="G19" s="199" t="s">
        <v>99</v>
      </c>
      <c r="H19" s="199"/>
      <c r="I19" s="199"/>
      <c r="J19" s="178">
        <f>SUM(J20:J22)</f>
        <v>8135</v>
      </c>
    </row>
    <row r="20" spans="1:10" ht="15.75" x14ac:dyDescent="0.25">
      <c r="A20" s="197"/>
      <c r="B20" s="160"/>
      <c r="C20" s="160"/>
      <c r="D20" s="162" t="s">
        <v>21</v>
      </c>
      <c r="E20" s="157">
        <v>39075</v>
      </c>
      <c r="F20" s="161"/>
      <c r="G20" s="203"/>
      <c r="H20" s="200"/>
      <c r="I20" s="200" t="s">
        <v>16</v>
      </c>
      <c r="J20" s="179">
        <v>0</v>
      </c>
    </row>
    <row r="21" spans="1:10" ht="15.75" x14ac:dyDescent="0.25">
      <c r="A21" s="197"/>
      <c r="B21" s="160"/>
      <c r="C21" s="160"/>
      <c r="D21" s="162" t="s">
        <v>100</v>
      </c>
      <c r="E21" s="157">
        <v>1871</v>
      </c>
      <c r="F21" s="161"/>
      <c r="G21" s="203"/>
      <c r="H21" s="200"/>
      <c r="I21" s="200" t="s">
        <v>18</v>
      </c>
      <c r="J21" s="179">
        <v>1665</v>
      </c>
    </row>
    <row r="22" spans="1:10" ht="15.75" x14ac:dyDescent="0.25">
      <c r="A22" s="197"/>
      <c r="B22" s="160"/>
      <c r="C22" s="160"/>
      <c r="D22" s="162" t="s">
        <v>22</v>
      </c>
      <c r="E22" s="157">
        <v>-8741</v>
      </c>
      <c r="F22" s="161"/>
      <c r="G22" s="200"/>
      <c r="H22" s="267" t="s">
        <v>101</v>
      </c>
      <c r="I22" s="267"/>
      <c r="J22" s="180">
        <f>6458+12</f>
        <v>6470</v>
      </c>
    </row>
    <row r="23" spans="1:10" ht="15.75" x14ac:dyDescent="0.25">
      <c r="A23" s="197"/>
      <c r="B23" s="160"/>
      <c r="C23" s="160"/>
      <c r="D23" s="162"/>
      <c r="E23" s="157"/>
      <c r="F23" s="161"/>
      <c r="G23" s="200"/>
      <c r="H23" s="200"/>
      <c r="I23" s="200"/>
      <c r="J23" s="180"/>
    </row>
    <row r="24" spans="1:10" ht="15.75" x14ac:dyDescent="0.25">
      <c r="A24" s="197"/>
      <c r="B24" s="199" t="s">
        <v>102</v>
      </c>
      <c r="C24" s="199"/>
      <c r="D24" s="199"/>
      <c r="E24" s="154">
        <f>E25+E26</f>
        <v>31913</v>
      </c>
      <c r="F24" s="161"/>
      <c r="G24" s="200"/>
      <c r="H24" s="200"/>
      <c r="I24" s="200"/>
      <c r="J24" s="181"/>
    </row>
    <row r="25" spans="1:10" ht="15.75" x14ac:dyDescent="0.25">
      <c r="A25" s="197"/>
      <c r="B25" s="160"/>
      <c r="C25" s="163"/>
      <c r="D25" s="162" t="s">
        <v>103</v>
      </c>
      <c r="E25" s="157">
        <f>(31936+2)-23</f>
        <v>31915</v>
      </c>
      <c r="F25" s="153" t="s">
        <v>104</v>
      </c>
      <c r="G25" s="164"/>
      <c r="H25" s="164"/>
      <c r="I25" s="165"/>
      <c r="J25" s="182">
        <f>J27+J36+J42</f>
        <v>228274</v>
      </c>
    </row>
    <row r="26" spans="1:10" ht="15.75" x14ac:dyDescent="0.25">
      <c r="A26" s="196"/>
      <c r="B26" s="199"/>
      <c r="C26" s="199"/>
      <c r="D26" s="160" t="s">
        <v>84</v>
      </c>
      <c r="E26" s="157">
        <v>-2</v>
      </c>
      <c r="F26" s="153"/>
      <c r="G26" s="164"/>
      <c r="H26" s="164"/>
      <c r="I26" s="164"/>
      <c r="J26" s="182"/>
    </row>
    <row r="27" spans="1:10" ht="15.75" x14ac:dyDescent="0.25">
      <c r="A27" s="196"/>
      <c r="B27" s="199"/>
      <c r="C27" s="199"/>
      <c r="D27" s="160"/>
      <c r="E27" s="157"/>
      <c r="F27" s="201" t="s">
        <v>25</v>
      </c>
      <c r="G27" s="153"/>
      <c r="H27" s="153"/>
      <c r="I27" s="153"/>
      <c r="J27" s="182">
        <f>J29</f>
        <v>31382</v>
      </c>
    </row>
    <row r="28" spans="1:10" ht="15.75" x14ac:dyDescent="0.25">
      <c r="A28" s="196"/>
      <c r="B28" s="199" t="s">
        <v>105</v>
      </c>
      <c r="C28" s="199"/>
      <c r="D28" s="199"/>
      <c r="E28" s="154">
        <f>E29+E30</f>
        <v>7393</v>
      </c>
      <c r="F28" s="160"/>
      <c r="G28" s="203"/>
      <c r="H28" s="203"/>
      <c r="I28" s="203"/>
      <c r="J28" s="182"/>
    </row>
    <row r="29" spans="1:10" ht="15.75" x14ac:dyDescent="0.25">
      <c r="A29" s="196"/>
      <c r="B29" s="160"/>
      <c r="C29" s="160"/>
      <c r="D29" s="162" t="s">
        <v>106</v>
      </c>
      <c r="E29" s="157">
        <f>7393+378</f>
        <v>7771</v>
      </c>
      <c r="F29" s="160"/>
      <c r="G29" s="199" t="s">
        <v>107</v>
      </c>
      <c r="H29" s="203"/>
      <c r="I29" s="203"/>
      <c r="J29" s="182">
        <f>SUM(J30:J34)</f>
        <v>31382</v>
      </c>
    </row>
    <row r="30" spans="1:10" ht="15.75" x14ac:dyDescent="0.25">
      <c r="A30" s="196"/>
      <c r="B30" s="160"/>
      <c r="C30" s="160"/>
      <c r="D30" s="158" t="s">
        <v>108</v>
      </c>
      <c r="E30" s="157">
        <v>-378</v>
      </c>
      <c r="F30" s="160"/>
      <c r="G30" s="203"/>
      <c r="H30" s="203"/>
      <c r="I30" s="200" t="s">
        <v>12</v>
      </c>
      <c r="J30" s="180">
        <v>307</v>
      </c>
    </row>
    <row r="31" spans="1:10" ht="15.75" x14ac:dyDescent="0.25">
      <c r="A31" s="196"/>
      <c r="B31" s="160"/>
      <c r="C31" s="160"/>
      <c r="D31" s="158"/>
      <c r="E31" s="157"/>
      <c r="F31" s="160"/>
      <c r="G31" s="203"/>
      <c r="H31" s="203"/>
      <c r="I31" s="200" t="s">
        <v>57</v>
      </c>
      <c r="J31" s="180">
        <v>7744</v>
      </c>
    </row>
    <row r="32" spans="1:10" ht="15.75" x14ac:dyDescent="0.25">
      <c r="A32" s="196" t="s">
        <v>104</v>
      </c>
      <c r="B32" s="160"/>
      <c r="C32" s="160"/>
      <c r="D32" s="162"/>
      <c r="E32" s="154">
        <f>E33+E45</f>
        <v>78512</v>
      </c>
      <c r="F32" s="160"/>
      <c r="G32" s="203"/>
      <c r="H32" s="203"/>
      <c r="I32" s="200" t="s">
        <v>96</v>
      </c>
      <c r="J32" s="180">
        <v>73</v>
      </c>
    </row>
    <row r="33" spans="1:10" ht="15.75" x14ac:dyDescent="0.25">
      <c r="A33" s="196" t="s">
        <v>109</v>
      </c>
      <c r="B33" s="160"/>
      <c r="C33" s="160"/>
      <c r="D33" s="162"/>
      <c r="E33" s="154">
        <f>E35+E40+E41</f>
        <v>74370</v>
      </c>
      <c r="F33" s="160"/>
      <c r="G33" s="203"/>
      <c r="H33" s="203"/>
      <c r="I33" s="148" t="s">
        <v>89</v>
      </c>
      <c r="J33" s="180">
        <v>5650</v>
      </c>
    </row>
    <row r="34" spans="1:10" ht="15.75" x14ac:dyDescent="0.25">
      <c r="A34" s="196"/>
      <c r="B34" s="160"/>
      <c r="C34" s="160"/>
      <c r="D34" s="163"/>
      <c r="E34" s="154"/>
      <c r="F34" s="160"/>
      <c r="G34" s="203"/>
      <c r="H34" s="203"/>
      <c r="I34" s="148" t="s">
        <v>88</v>
      </c>
      <c r="J34" s="180">
        <f>51731-J17</f>
        <v>17608</v>
      </c>
    </row>
    <row r="35" spans="1:10" ht="15.75" x14ac:dyDescent="0.25">
      <c r="A35" s="196"/>
      <c r="B35" s="199" t="s">
        <v>98</v>
      </c>
      <c r="C35" s="199"/>
      <c r="D35" s="166"/>
      <c r="E35" s="154">
        <f>E36+E37+E38+E39</f>
        <v>66365</v>
      </c>
      <c r="F35" s="160"/>
      <c r="G35" s="203"/>
      <c r="H35" s="203"/>
      <c r="I35" s="203"/>
      <c r="J35" s="181"/>
    </row>
    <row r="36" spans="1:10" ht="15.75" x14ac:dyDescent="0.25">
      <c r="A36" s="196"/>
      <c r="B36" s="160"/>
      <c r="C36" s="199"/>
      <c r="D36" s="159" t="s">
        <v>19</v>
      </c>
      <c r="E36" s="157">
        <v>37168</v>
      </c>
      <c r="F36" s="153" t="s">
        <v>29</v>
      </c>
      <c r="G36" s="153"/>
      <c r="H36" s="153"/>
      <c r="I36" s="153"/>
      <c r="J36" s="175">
        <f>SUM(J37:J39)</f>
        <v>197118</v>
      </c>
    </row>
    <row r="37" spans="1:10" ht="15.75" x14ac:dyDescent="0.25">
      <c r="A37" s="196"/>
      <c r="B37" s="160"/>
      <c r="C37" s="160"/>
      <c r="D37" s="162" t="s">
        <v>21</v>
      </c>
      <c r="E37" s="157">
        <v>33649</v>
      </c>
      <c r="F37" s="161"/>
      <c r="G37" s="200"/>
      <c r="H37" s="200"/>
      <c r="I37" s="162" t="s">
        <v>110</v>
      </c>
      <c r="J37" s="180">
        <v>186069</v>
      </c>
    </row>
    <row r="38" spans="1:10" ht="15.75" x14ac:dyDescent="0.25">
      <c r="A38" s="196"/>
      <c r="B38" s="160"/>
      <c r="C38" s="160"/>
      <c r="D38" s="162" t="s">
        <v>100</v>
      </c>
      <c r="E38" s="157">
        <v>1748</v>
      </c>
      <c r="F38" s="161"/>
      <c r="G38" s="200"/>
      <c r="H38" s="200"/>
      <c r="I38" s="200" t="s">
        <v>85</v>
      </c>
      <c r="J38" s="180">
        <v>0</v>
      </c>
    </row>
    <row r="39" spans="1:10" ht="15.75" x14ac:dyDescent="0.25">
      <c r="A39" s="196"/>
      <c r="B39" s="160"/>
      <c r="C39" s="160"/>
      <c r="D39" s="162" t="s">
        <v>22</v>
      </c>
      <c r="E39" s="157">
        <v>-6200</v>
      </c>
      <c r="F39" s="161"/>
      <c r="G39" s="200"/>
      <c r="H39" s="200"/>
      <c r="I39" s="200" t="s">
        <v>32</v>
      </c>
      <c r="J39" s="180">
        <v>11049</v>
      </c>
    </row>
    <row r="40" spans="1:10" ht="15.75" x14ac:dyDescent="0.25">
      <c r="A40" s="196"/>
      <c r="B40" s="199"/>
      <c r="C40" s="199"/>
      <c r="D40" s="199"/>
      <c r="E40" s="154"/>
      <c r="F40" s="161"/>
      <c r="G40" s="161"/>
      <c r="H40" s="161"/>
      <c r="I40" s="161"/>
      <c r="J40" s="181"/>
    </row>
    <row r="41" spans="1:10" ht="15.75" x14ac:dyDescent="0.25">
      <c r="A41" s="196"/>
      <c r="B41" s="199" t="s">
        <v>111</v>
      </c>
      <c r="C41" s="199"/>
      <c r="D41" s="199"/>
      <c r="E41" s="154">
        <f>E42+E43</f>
        <v>8005</v>
      </c>
      <c r="F41" s="161"/>
      <c r="G41" s="161"/>
      <c r="H41" s="161"/>
      <c r="I41" s="200"/>
      <c r="J41" s="181"/>
    </row>
    <row r="42" spans="1:10" ht="15.75" x14ac:dyDescent="0.25">
      <c r="A42" s="196"/>
      <c r="B42" s="160"/>
      <c r="C42" s="160"/>
      <c r="D42" s="162" t="s">
        <v>112</v>
      </c>
      <c r="E42" s="157">
        <f>7982+23</f>
        <v>8005</v>
      </c>
      <c r="F42" s="50" t="s">
        <v>33</v>
      </c>
      <c r="G42" s="161"/>
      <c r="H42" s="161"/>
      <c r="I42" s="161"/>
      <c r="J42" s="175">
        <f>J44+J45+J46+J47+J48+J49+J50+J51+J52</f>
        <v>-226</v>
      </c>
    </row>
    <row r="43" spans="1:10" ht="15.75" x14ac:dyDescent="0.25">
      <c r="A43" s="196"/>
      <c r="B43" s="160"/>
      <c r="C43" s="160"/>
      <c r="D43" s="160" t="s">
        <v>84</v>
      </c>
      <c r="E43" s="157">
        <v>0</v>
      </c>
      <c r="F43" s="161"/>
      <c r="G43" s="161"/>
      <c r="H43" s="161"/>
      <c r="I43" s="200"/>
      <c r="J43" s="181"/>
    </row>
    <row r="44" spans="1:10" ht="15.75" x14ac:dyDescent="0.25">
      <c r="A44" s="196"/>
      <c r="B44" s="160"/>
      <c r="C44" s="160"/>
      <c r="D44" s="163"/>
      <c r="E44" s="157"/>
      <c r="F44" s="161"/>
      <c r="G44" s="161"/>
      <c r="H44" s="161"/>
      <c r="I44" s="161" t="s">
        <v>34</v>
      </c>
      <c r="J44" s="177">
        <v>20606</v>
      </c>
    </row>
    <row r="45" spans="1:10" ht="15.75" x14ac:dyDescent="0.25">
      <c r="A45" s="196" t="s">
        <v>113</v>
      </c>
      <c r="B45" s="153"/>
      <c r="C45" s="153"/>
      <c r="D45" s="153"/>
      <c r="E45" s="154">
        <f>SUM(E49+E54+E61+E58+E46)</f>
        <v>4142</v>
      </c>
      <c r="F45" s="161"/>
      <c r="G45" s="161"/>
      <c r="H45" s="161"/>
      <c r="I45" s="161" t="s">
        <v>135</v>
      </c>
      <c r="J45" s="177">
        <v>155</v>
      </c>
    </row>
    <row r="46" spans="1:10" ht="15.75" x14ac:dyDescent="0.25">
      <c r="A46" s="196"/>
      <c r="B46" s="167" t="s">
        <v>114</v>
      </c>
      <c r="C46" s="167"/>
      <c r="D46" s="167"/>
      <c r="E46" s="154">
        <f>E47</f>
        <v>10</v>
      </c>
      <c r="F46" s="161"/>
      <c r="G46" s="161"/>
      <c r="H46" s="161"/>
      <c r="I46" s="161" t="s">
        <v>136</v>
      </c>
      <c r="J46" s="177">
        <v>-20917</v>
      </c>
    </row>
    <row r="47" spans="1:10" ht="15.75" x14ac:dyDescent="0.25">
      <c r="A47" s="196"/>
      <c r="B47" s="167"/>
      <c r="C47" s="167"/>
      <c r="D47" s="160" t="s">
        <v>91</v>
      </c>
      <c r="E47" s="157">
        <v>10</v>
      </c>
      <c r="F47" s="161"/>
      <c r="G47" s="161"/>
      <c r="H47" s="161"/>
      <c r="I47" s="161" t="s">
        <v>74</v>
      </c>
      <c r="J47" s="177"/>
    </row>
    <row r="48" spans="1:10" ht="13.5" customHeight="1" x14ac:dyDescent="0.25">
      <c r="A48" s="196"/>
      <c r="B48" s="167"/>
      <c r="C48" s="167"/>
      <c r="D48" s="167"/>
      <c r="E48" s="154"/>
      <c r="F48" s="161"/>
      <c r="G48" s="161"/>
      <c r="H48" s="161"/>
      <c r="I48" s="161" t="s">
        <v>132</v>
      </c>
      <c r="J48" s="177">
        <v>-265</v>
      </c>
    </row>
    <row r="49" spans="1:10" ht="15.75" x14ac:dyDescent="0.25">
      <c r="A49" s="196"/>
      <c r="B49" s="167" t="s">
        <v>115</v>
      </c>
      <c r="C49" s="167"/>
      <c r="D49" s="167"/>
      <c r="E49" s="154">
        <f>E50+E51+E52+E53</f>
        <v>3440</v>
      </c>
      <c r="F49" s="161"/>
      <c r="G49" s="161"/>
      <c r="H49" s="161"/>
      <c r="I49" s="161" t="s">
        <v>137</v>
      </c>
      <c r="J49" s="177">
        <v>650</v>
      </c>
    </row>
    <row r="50" spans="1:10" ht="15.75" x14ac:dyDescent="0.25">
      <c r="A50" s="196"/>
      <c r="B50" s="167"/>
      <c r="C50" s="167"/>
      <c r="D50" s="160" t="s">
        <v>68</v>
      </c>
      <c r="E50" s="157">
        <v>2422</v>
      </c>
      <c r="F50" s="161"/>
      <c r="G50" s="161"/>
      <c r="H50" s="161"/>
      <c r="I50" s="161" t="s">
        <v>133</v>
      </c>
      <c r="J50" s="177">
        <v>-218</v>
      </c>
    </row>
    <row r="51" spans="1:10" ht="15.75" x14ac:dyDescent="0.25">
      <c r="A51" s="196"/>
      <c r="B51" s="167"/>
      <c r="C51" s="167"/>
      <c r="D51" s="160" t="s">
        <v>69</v>
      </c>
      <c r="E51" s="157">
        <v>1867</v>
      </c>
      <c r="F51" s="161"/>
      <c r="G51" s="161"/>
      <c r="H51" s="161"/>
      <c r="I51" s="161" t="s">
        <v>134</v>
      </c>
      <c r="J51" s="177">
        <v>-237</v>
      </c>
    </row>
    <row r="52" spans="1:10" ht="15.75" x14ac:dyDescent="0.25">
      <c r="A52" s="196"/>
      <c r="B52" s="167"/>
      <c r="C52" s="167"/>
      <c r="D52" s="160" t="s">
        <v>40</v>
      </c>
      <c r="E52" s="157">
        <v>-849</v>
      </c>
      <c r="F52" s="161"/>
      <c r="G52" s="161"/>
      <c r="H52" s="161"/>
      <c r="I52" s="161" t="s">
        <v>138</v>
      </c>
      <c r="J52" s="177"/>
    </row>
    <row r="53" spans="1:10" ht="15.75" x14ac:dyDescent="0.25">
      <c r="A53" s="196"/>
      <c r="B53" s="167"/>
      <c r="C53" s="167"/>
      <c r="D53" s="160"/>
      <c r="E53" s="157"/>
      <c r="F53" s="161"/>
      <c r="G53" s="161"/>
      <c r="H53" s="161"/>
      <c r="I53" s="161"/>
      <c r="J53" s="181"/>
    </row>
    <row r="54" spans="1:10" ht="15.75" x14ac:dyDescent="0.25">
      <c r="A54" s="197"/>
      <c r="B54" s="199" t="s">
        <v>116</v>
      </c>
      <c r="C54" s="199"/>
      <c r="D54" s="199"/>
      <c r="E54" s="154">
        <f>SUM(E55:E56)</f>
        <v>602</v>
      </c>
      <c r="F54" s="161"/>
      <c r="G54" s="161"/>
      <c r="H54" s="161"/>
      <c r="I54" s="161"/>
      <c r="J54" s="181"/>
    </row>
    <row r="55" spans="1:10" ht="15.75" x14ac:dyDescent="0.25">
      <c r="A55" s="197"/>
      <c r="B55" s="158"/>
      <c r="C55" s="163"/>
      <c r="D55" s="162" t="s">
        <v>117</v>
      </c>
      <c r="E55" s="157">
        <v>1967</v>
      </c>
      <c r="F55" s="161"/>
      <c r="G55" s="161"/>
      <c r="H55" s="161"/>
      <c r="I55" s="161"/>
      <c r="J55" s="181"/>
    </row>
    <row r="56" spans="1:10" ht="15.75" x14ac:dyDescent="0.25">
      <c r="A56" s="197"/>
      <c r="B56" s="160"/>
      <c r="C56" s="163"/>
      <c r="D56" s="162" t="s">
        <v>40</v>
      </c>
      <c r="E56" s="157">
        <v>-1365</v>
      </c>
      <c r="F56" s="161"/>
      <c r="G56" s="161"/>
      <c r="H56" s="161"/>
      <c r="I56" s="161"/>
      <c r="J56" s="181"/>
    </row>
    <row r="57" spans="1:10" ht="12" customHeight="1" x14ac:dyDescent="0.25">
      <c r="A57" s="197"/>
      <c r="B57" s="160"/>
      <c r="C57" s="163"/>
      <c r="D57" s="162"/>
      <c r="E57" s="157"/>
      <c r="F57" s="161"/>
      <c r="G57" s="161"/>
      <c r="H57" s="161"/>
      <c r="I57" s="161"/>
      <c r="J57" s="181"/>
    </row>
    <row r="58" spans="1:10" ht="15.75" x14ac:dyDescent="0.25">
      <c r="A58" s="197"/>
      <c r="B58" s="199" t="s">
        <v>118</v>
      </c>
      <c r="C58" s="156"/>
      <c r="D58" s="168"/>
      <c r="E58" s="193">
        <f>E59</f>
        <v>34</v>
      </c>
      <c r="F58" s="161"/>
      <c r="G58" s="161"/>
      <c r="H58" s="161"/>
      <c r="I58" s="161"/>
      <c r="J58" s="181"/>
    </row>
    <row r="59" spans="1:10" s="19" customFormat="1" ht="15.75" x14ac:dyDescent="0.25">
      <c r="A59" s="197"/>
      <c r="B59" s="160"/>
      <c r="C59" s="160"/>
      <c r="D59" s="160" t="s">
        <v>90</v>
      </c>
      <c r="E59" s="194">
        <v>34</v>
      </c>
      <c r="F59" s="161"/>
      <c r="G59" s="161"/>
      <c r="H59" s="161"/>
      <c r="I59" s="161"/>
      <c r="J59" s="181"/>
    </row>
    <row r="60" spans="1:10" s="19" customFormat="1" ht="15.75" x14ac:dyDescent="0.25">
      <c r="A60" s="197"/>
      <c r="B60" s="160"/>
      <c r="C60" s="160"/>
      <c r="D60" s="160"/>
      <c r="E60" s="194"/>
      <c r="F60" s="161"/>
      <c r="G60" s="161"/>
      <c r="H60" s="161"/>
      <c r="I60" s="161"/>
      <c r="J60" s="181"/>
    </row>
    <row r="61" spans="1:10" ht="15.75" x14ac:dyDescent="0.25">
      <c r="A61" s="197"/>
      <c r="B61" s="199" t="s">
        <v>119</v>
      </c>
      <c r="C61" s="163"/>
      <c r="D61" s="159"/>
      <c r="E61" s="154">
        <f>SUM(E62:E63)</f>
        <v>56</v>
      </c>
      <c r="F61" s="161"/>
      <c r="G61" s="161"/>
      <c r="H61" s="161"/>
      <c r="I61" s="161"/>
      <c r="J61" s="181"/>
    </row>
    <row r="62" spans="1:10" ht="15.75" x14ac:dyDescent="0.25">
      <c r="A62" s="197"/>
      <c r="B62" s="158"/>
      <c r="C62" s="163"/>
      <c r="D62" s="162" t="s">
        <v>120</v>
      </c>
      <c r="E62" s="157">
        <v>394</v>
      </c>
      <c r="F62" s="161"/>
      <c r="G62" s="161"/>
      <c r="H62" s="161"/>
      <c r="I62" s="161"/>
      <c r="J62" s="181"/>
    </row>
    <row r="63" spans="1:10" ht="15.75" x14ac:dyDescent="0.25">
      <c r="A63" s="197"/>
      <c r="B63" s="158"/>
      <c r="C63" s="163"/>
      <c r="D63" s="162" t="s">
        <v>121</v>
      </c>
      <c r="E63" s="157">
        <v>-338</v>
      </c>
      <c r="F63" s="161"/>
      <c r="G63" s="161"/>
      <c r="H63" s="161"/>
      <c r="I63" s="161"/>
      <c r="J63" s="181"/>
    </row>
    <row r="64" spans="1:10" ht="15.75" x14ac:dyDescent="0.25">
      <c r="A64" s="197"/>
      <c r="B64" s="158"/>
      <c r="C64" s="158"/>
      <c r="D64" s="159"/>
      <c r="E64" s="157"/>
      <c r="F64" s="161"/>
      <c r="G64" s="200"/>
      <c r="H64" s="200"/>
      <c r="I64" s="200"/>
      <c r="J64" s="181"/>
    </row>
    <row r="65" spans="1:10" ht="15.75" x14ac:dyDescent="0.25">
      <c r="A65" s="280" t="s">
        <v>122</v>
      </c>
      <c r="B65" s="281"/>
      <c r="C65" s="281"/>
      <c r="D65" s="282"/>
      <c r="E65" s="154">
        <f>SUM(E10+E33+E45)</f>
        <v>284921</v>
      </c>
      <c r="F65" s="283" t="s">
        <v>123</v>
      </c>
      <c r="G65" s="283"/>
      <c r="H65" s="283"/>
      <c r="I65" s="283"/>
      <c r="J65" s="175">
        <f>SUM(J36+J10+J29+J42)</f>
        <v>284921</v>
      </c>
    </row>
    <row r="66" spans="1:10" ht="13.5" thickBot="1" x14ac:dyDescent="0.25">
      <c r="A66" s="198"/>
      <c r="B66" s="220"/>
      <c r="C66" s="220"/>
      <c r="D66" s="186"/>
      <c r="E66" s="187"/>
      <c r="F66" s="221"/>
      <c r="G66" s="221"/>
      <c r="H66" s="221"/>
      <c r="I66" s="221"/>
      <c r="J66" s="188"/>
    </row>
    <row r="67" spans="1:10" ht="15" x14ac:dyDescent="0.25">
      <c r="A67" s="190"/>
      <c r="B67" s="191"/>
      <c r="C67" s="191"/>
      <c r="D67" s="192"/>
      <c r="E67" s="192"/>
      <c r="F67" s="191"/>
      <c r="G67" s="191"/>
      <c r="H67" s="191"/>
      <c r="I67" s="284"/>
      <c r="J67" s="285"/>
    </row>
    <row r="68" spans="1:10" ht="15" x14ac:dyDescent="0.25">
      <c r="A68" s="286" t="s">
        <v>124</v>
      </c>
      <c r="B68" s="287"/>
      <c r="C68" s="287"/>
      <c r="D68" s="287"/>
      <c r="E68" s="170"/>
      <c r="F68" s="288"/>
      <c r="G68" s="288"/>
      <c r="H68" s="288"/>
      <c r="I68" s="288"/>
      <c r="J68" s="289"/>
    </row>
    <row r="69" spans="1:10" ht="15" x14ac:dyDescent="0.25">
      <c r="A69" s="209"/>
      <c r="B69" s="205"/>
      <c r="C69" s="205"/>
      <c r="D69" s="205"/>
      <c r="E69" s="170"/>
      <c r="F69" s="206"/>
      <c r="G69" s="206"/>
      <c r="H69" s="206"/>
      <c r="I69" s="206"/>
      <c r="J69" s="211"/>
    </row>
    <row r="70" spans="1:10" s="19" customFormat="1" ht="13.5" customHeight="1" x14ac:dyDescent="0.25">
      <c r="A70" s="286" t="s">
        <v>140</v>
      </c>
      <c r="B70" s="287"/>
      <c r="C70" s="287"/>
      <c r="D70" s="287"/>
      <c r="E70" s="171"/>
      <c r="F70" s="287" t="s">
        <v>52</v>
      </c>
      <c r="G70" s="287"/>
      <c r="H70" s="287"/>
      <c r="I70" s="287"/>
      <c r="J70" s="290"/>
    </row>
    <row r="71" spans="1:10" s="19" customFormat="1" ht="15" x14ac:dyDescent="0.25">
      <c r="A71" s="291" t="s">
        <v>125</v>
      </c>
      <c r="B71" s="292"/>
      <c r="C71" s="292"/>
      <c r="D71" s="292"/>
      <c r="E71" s="204"/>
      <c r="F71" s="278" t="s">
        <v>126</v>
      </c>
      <c r="G71" s="292"/>
      <c r="H71" s="292"/>
      <c r="I71" s="292"/>
      <c r="J71" s="293"/>
    </row>
    <row r="72" spans="1:10" ht="15" x14ac:dyDescent="0.25">
      <c r="A72" s="208"/>
      <c r="B72" s="207"/>
      <c r="C72" s="207"/>
      <c r="D72" s="207"/>
      <c r="E72" s="204"/>
      <c r="F72" s="204"/>
      <c r="G72" s="204"/>
      <c r="H72" s="204"/>
      <c r="I72" s="172"/>
      <c r="J72" s="183"/>
    </row>
    <row r="73" spans="1:10" ht="15" x14ac:dyDescent="0.25">
      <c r="A73" s="286" t="s">
        <v>86</v>
      </c>
      <c r="B73" s="287"/>
      <c r="C73" s="287"/>
      <c r="D73" s="287"/>
      <c r="E73" s="205"/>
      <c r="F73" s="287" t="s">
        <v>127</v>
      </c>
      <c r="G73" s="292"/>
      <c r="H73" s="292"/>
      <c r="I73" s="292"/>
      <c r="J73" s="293"/>
    </row>
    <row r="74" spans="1:10" ht="15" x14ac:dyDescent="0.25">
      <c r="A74" s="294" t="s">
        <v>87</v>
      </c>
      <c r="B74" s="278"/>
      <c r="C74" s="278"/>
      <c r="D74" s="278"/>
      <c r="E74" s="169"/>
      <c r="F74" s="205"/>
      <c r="G74" s="170"/>
      <c r="H74" s="170"/>
      <c r="I74" s="170"/>
      <c r="J74" s="183"/>
    </row>
    <row r="75" spans="1:10" ht="15" x14ac:dyDescent="0.25">
      <c r="A75" s="213"/>
      <c r="B75" s="204"/>
      <c r="C75" s="204"/>
      <c r="D75" s="172"/>
      <c r="E75" s="169"/>
      <c r="F75" s="278" t="s">
        <v>128</v>
      </c>
      <c r="G75" s="278"/>
      <c r="H75" s="278"/>
      <c r="I75" s="278"/>
      <c r="J75" s="279"/>
    </row>
    <row r="76" spans="1:10" ht="15" x14ac:dyDescent="0.25">
      <c r="A76" s="286"/>
      <c r="B76" s="287"/>
      <c r="C76" s="287"/>
      <c r="D76" s="287"/>
      <c r="E76" s="169"/>
      <c r="F76" s="297"/>
      <c r="G76" s="297"/>
      <c r="H76" s="297"/>
      <c r="I76" s="297"/>
      <c r="J76" s="298"/>
    </row>
    <row r="77" spans="1:10" ht="15" x14ac:dyDescent="0.25">
      <c r="A77" s="286" t="s">
        <v>142</v>
      </c>
      <c r="B77" s="287"/>
      <c r="C77" s="287"/>
      <c r="D77" s="287"/>
      <c r="E77" s="204"/>
      <c r="F77" s="297" t="s">
        <v>129</v>
      </c>
      <c r="G77" s="292"/>
      <c r="H77" s="292"/>
      <c r="I77" s="292"/>
      <c r="J77" s="293"/>
    </row>
    <row r="78" spans="1:10" ht="15" x14ac:dyDescent="0.25">
      <c r="A78" s="294" t="s">
        <v>130</v>
      </c>
      <c r="B78" s="278"/>
      <c r="C78" s="278"/>
      <c r="D78" s="278"/>
      <c r="E78" s="204"/>
      <c r="F78" s="297"/>
      <c r="G78" s="297"/>
      <c r="H78" s="297"/>
      <c r="I78" s="297"/>
      <c r="J78" s="298"/>
    </row>
    <row r="79" spans="1:10" ht="15.75" thickBot="1" x14ac:dyDescent="0.3">
      <c r="A79" s="189"/>
      <c r="B79" s="184"/>
      <c r="C79" s="184"/>
      <c r="D79" s="185"/>
      <c r="E79" s="212"/>
      <c r="F79" s="295" t="s">
        <v>131</v>
      </c>
      <c r="G79" s="295"/>
      <c r="H79" s="295"/>
      <c r="I79" s="295"/>
      <c r="J79" s="296"/>
    </row>
    <row r="80" spans="1:10" ht="15" x14ac:dyDescent="0.25">
      <c r="A80" s="207"/>
      <c r="B80" s="207"/>
      <c r="C80" s="207"/>
      <c r="D80" s="169"/>
      <c r="E80" s="204"/>
      <c r="F80" s="204"/>
      <c r="G80" s="204"/>
      <c r="H80" s="204"/>
      <c r="I80" s="204"/>
      <c r="J80" s="204"/>
    </row>
    <row r="82" spans="10:10" x14ac:dyDescent="0.2">
      <c r="J82" s="31"/>
    </row>
  </sheetData>
  <mergeCells count="26">
    <mergeCell ref="F79:J79"/>
    <mergeCell ref="A76:D76"/>
    <mergeCell ref="F76:J76"/>
    <mergeCell ref="A77:D77"/>
    <mergeCell ref="F77:J77"/>
    <mergeCell ref="A78:D78"/>
    <mergeCell ref="F78:J78"/>
    <mergeCell ref="F75:J75"/>
    <mergeCell ref="A65:D65"/>
    <mergeCell ref="F65:I65"/>
    <mergeCell ref="I67:J67"/>
    <mergeCell ref="A68:D68"/>
    <mergeCell ref="F68:J68"/>
    <mergeCell ref="A70:D70"/>
    <mergeCell ref="F70:J70"/>
    <mergeCell ref="A71:D71"/>
    <mergeCell ref="F71:J71"/>
    <mergeCell ref="A73:D73"/>
    <mergeCell ref="F73:J73"/>
    <mergeCell ref="A74:D74"/>
    <mergeCell ref="H22:I22"/>
    <mergeCell ref="B4:B5"/>
    <mergeCell ref="C4:C5"/>
    <mergeCell ref="A6:J7"/>
    <mergeCell ref="A8:D8"/>
    <mergeCell ref="F8:I8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ABR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2022-04-26T12:19:28Z</cp:lastPrinted>
  <dcterms:created xsi:type="dcterms:W3CDTF">2009-01-05T20:09:54Z</dcterms:created>
  <dcterms:modified xsi:type="dcterms:W3CDTF">2022-06-02T17:50:13Z</dcterms:modified>
</cp:coreProperties>
</file>