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J U L H O  21" sheetId="7" r:id="rId7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<sst xmlns="http://schemas.openxmlformats.org/spreadsheetml/2006/main" count="653" uniqueCount="114">
  <si>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</si>
  <si>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</si>
  <si>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</si>
  <si>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</si>
  <si>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</si>
  <si>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</si>
  <si>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</si>
  <si>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</si>
  <si>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</si>
  <si>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</si>
  <si>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</si>
  <si>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</si>
  <si>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</si>
  <si>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</si>
  <si>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</si>
  <si>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</si>
  <si>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</si>
  <si>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</si>
  <si>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</si>
  <si>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</si>
  <si>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</si>
  <si>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</si>
  <si>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</si>
  <si>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</si>
  <si>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</si>
  <si>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</si>
  <si>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</si>
  <si>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</si>
  <si>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</si>
  <si>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</si>
  <si>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</si>
  <si>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</si>
  <si>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</si>
  <si>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</si>
  <si>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</si>
  <si>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</si>
  <si>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</si>
  <si>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</si>
  <si>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</si>
  <si>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</si>
  <si>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</si>
  <si>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</si>
  <si>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</si>
  <si>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</si>
  <si>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</si>
  <si>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</si>
  <si>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</si>
  <si>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</si>
  <si>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</si>
  <si>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</si>
  <si>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</si>
  <si>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</si>
  <si>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</si>
  <si>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</si>
  <si>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</si>
  <si>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</si>
  <si>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</si>
  <si>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</si>
  <si>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</si>
  <si>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</si>
  <si>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</si>
  <si>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</si>
  <si>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</si>
  <si>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</si>
  <si>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</si>
  <si>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</si>
  <si>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</si>
  <si>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</si>
  <si>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</si>
  <si>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</si>
  <si>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</si>
  <si>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</si>
  <si>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</si>
  <si>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</si>
  <si>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</si>
  <si>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</si>
  <si>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</si>
  <si>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</si>
  <si>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</si>
  <si>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</si>
  <si>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</si>
  <si>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</si>
  <si>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</si>
  <si>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</si>
  <si>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</si>
  <si>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</si>
  <si>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</si>
  <si>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</si>
  <si>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</si>
  <si>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</si>
  <si>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</si>
  <si>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</si>
  <si>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</si>
  <si>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>Imposto de Renda e Contribuição Social</t>
  </si>
  <si>
    <t>RIVAEL AGUIAR PEREIRA</t>
  </si>
  <si>
    <t xml:space="preserve">FERNANDO FREITAS SILVA </t>
  </si>
  <si>
    <t xml:space="preserve">Diretor de Operações </t>
  </si>
  <si>
    <t>Repasses do País - FUNGETUR</t>
  </si>
  <si>
    <t>FABRÍCIO BORGES AMARAL</t>
  </si>
  <si>
    <t>PAULO DE AGUIAR ALMEIDA</t>
  </si>
  <si>
    <t>CEF - PNMPO</t>
  </si>
  <si>
    <t xml:space="preserve">Lucro ou Prejuizos Acumulados (JCP) </t>
  </si>
  <si>
    <t>JOSÉ ALVES QUEIROZ</t>
  </si>
  <si>
    <t>PLÍNIO CÉSAR LUCAS VIANA</t>
  </si>
  <si>
    <t xml:space="preserve">    REALIZÁVEL A LONGO PRAZO</t>
  </si>
  <si>
    <t xml:space="preserve">     IMOBILIZADO EM CURSO</t>
  </si>
  <si>
    <t xml:space="preserve">Outros </t>
  </si>
  <si>
    <t xml:space="preserve">  Diretor Administrativo e Financeiro</t>
  </si>
  <si>
    <t xml:space="preserve"> CRC/GO 008301/O-0    </t>
  </si>
  <si>
    <t xml:space="preserve">     INVESTIMENTOS</t>
  </si>
  <si>
    <t>Ações</t>
  </si>
  <si>
    <t>Participação no Lucro</t>
  </si>
  <si>
    <t>Capital a Realizar (-)</t>
  </si>
  <si>
    <t xml:space="preserve">                                            BALANCETE  PATRIMONIAL EM 31 DE JULHO 2021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</si>
</sst>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8" fontId="56" fillId="33" borderId="19" xfId="0" applyNumberFormat="1" applyFont="1" applyFill="1" applyBorder="1" applyAlignment="1">
      <alignment/>
    </xf>
    <xf numFmtId="178" fontId="56" fillId="33" borderId="0" xfId="0" applyNumberFormat="1" applyFont="1" applyFill="1" applyBorder="1" applyAlignment="1">
      <alignment/>
    </xf>
    <xf numFmtId="0" fontId="57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8" fillId="33" borderId="18" xfId="60" applyFont="1" applyFill="1" applyBorder="1" applyAlignment="1">
      <alignment horizontal="right"/>
    </xf>
    <xf numFmtId="177" fontId="59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9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6" fillId="33" borderId="18" xfId="60" applyNumberFormat="1" applyFont="1" applyFill="1" applyBorder="1" applyAlignment="1">
      <alignment horizontal="right"/>
    </xf>
    <xf numFmtId="177" fontId="60" fillId="33" borderId="18" xfId="60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8" fontId="56" fillId="33" borderId="18" xfId="0" applyNumberFormat="1" applyFont="1" applyFill="1" applyBorder="1" applyAlignment="1">
      <alignment horizontal="right"/>
    </xf>
    <xf numFmtId="38" fontId="56" fillId="33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85" fontId="58" fillId="0" borderId="18" xfId="60" applyNumberFormat="1" applyFont="1" applyFill="1" applyBorder="1" applyAlignment="1">
      <alignment horizontal="right"/>
    </xf>
    <xf numFmtId="38" fontId="58" fillId="33" borderId="1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175" fontId="61" fillId="33" borderId="2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85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38" fontId="2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39" fontId="62" fillId="33" borderId="0" xfId="0" applyNumberFormat="1" applyFont="1" applyFill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left"/>
    </xf>
    <xf numFmtId="175" fontId="8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178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 horizontal="left"/>
    </xf>
    <xf numFmtId="0" fontId="9" fillId="0" borderId="19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9" xfId="0" applyFont="1" applyBorder="1" applyAlignment="1">
      <alignment horizontal="left"/>
    </xf>
    <xf numFmtId="178" fontId="56" fillId="33" borderId="0" xfId="0" applyNumberFormat="1" applyFont="1" applyFill="1" applyAlignment="1">
      <alignment/>
    </xf>
    <xf numFmtId="38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85" fontId="59" fillId="33" borderId="18" xfId="60" applyNumberFormat="1" applyFont="1" applyFill="1" applyBorder="1" applyAlignment="1">
      <alignment/>
    </xf>
    <xf numFmtId="38" fontId="8" fillId="0" borderId="18" xfId="0" applyNumberFormat="1" applyFont="1" applyBorder="1" applyAlignment="1">
      <alignment/>
    </xf>
    <xf numFmtId="178" fontId="9" fillId="33" borderId="0" xfId="0" applyNumberFormat="1" applyFont="1" applyFill="1" applyAlignment="1">
      <alignment/>
    </xf>
    <xf numFmtId="178" fontId="13" fillId="33" borderId="0" xfId="0" applyNumberFormat="1" applyFont="1" applyFill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75" fontId="9" fillId="0" borderId="22" xfId="0" applyNumberFormat="1" applyFont="1" applyBorder="1" applyAlignment="1">
      <alignment horizontal="right"/>
    </xf>
    <xf numFmtId="175" fontId="9" fillId="0" borderId="20" xfId="0" applyNumberFormat="1" applyFont="1" applyBorder="1" applyAlignment="1">
      <alignment horizontal="left"/>
    </xf>
    <xf numFmtId="175" fontId="9" fillId="0" borderId="21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0" fontId="10" fillId="34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75" fontId="59" fillId="33" borderId="23" xfId="0" applyNumberFormat="1" applyFont="1" applyFill="1" applyBorder="1" applyAlignment="1">
      <alignment horizontal="right" vertical="center"/>
    </xf>
    <xf numFmtId="175" fontId="59" fillId="33" borderId="18" xfId="0" applyNumberFormat="1" applyFont="1" applyFill="1" applyBorder="1" applyAlignment="1">
      <alignment horizontal="right" vertical="center"/>
    </xf>
    <xf numFmtId="175" fontId="59" fillId="33" borderId="18" xfId="0" applyNumberFormat="1" applyFont="1" applyFill="1" applyBorder="1" applyAlignment="1">
      <alignment horizontal="right"/>
    </xf>
    <xf numFmtId="177" fontId="7" fillId="0" borderId="0" xfId="60" applyFont="1" applyAlignment="1">
      <alignment/>
    </xf>
    <xf numFmtId="177" fontId="8" fillId="0" borderId="0" xfId="60" applyFont="1" applyAlignment="1">
      <alignment/>
    </xf>
    <xf numFmtId="177" fontId="14" fillId="0" borderId="0" xfId="60" applyFont="1" applyAlignment="1">
      <alignment/>
    </xf>
    <xf numFmtId="4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5" fontId="58" fillId="33" borderId="18" xfId="0" applyNumberFormat="1" applyFont="1" applyFill="1" applyBorder="1" applyAlignment="1">
      <alignment horizontal="right" vertical="center"/>
    </xf>
    <xf numFmtId="185" fontId="56" fillId="33" borderId="18" xfId="60" applyNumberFormat="1" applyFont="1" applyFill="1" applyBorder="1" applyAlignment="1">
      <alignment horizontal="right"/>
    </xf>
    <xf numFmtId="175" fontId="59" fillId="33" borderId="0" xfId="0" applyNumberFormat="1" applyFont="1" applyFill="1" applyBorder="1" applyAlignment="1">
      <alignment horizontal="right" vertical="center"/>
    </xf>
    <xf numFmtId="175" fontId="59" fillId="33" borderId="0" xfId="0" applyNumberFormat="1" applyFont="1" applyFill="1" applyAlignment="1">
      <alignment horizontal="right" vertical="center"/>
    </xf>
    <xf numFmtId="175" fontId="58" fillId="33" borderId="23" xfId="0" applyNumberFormat="1" applyFont="1" applyFill="1" applyBorder="1" applyAlignment="1">
      <alignment horizontal="right" vertical="center"/>
    </xf>
    <xf numFmtId="175" fontId="9" fillId="33" borderId="19" xfId="0" applyNumberFormat="1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75" fontId="9" fillId="33" borderId="0" xfId="0" applyNumberFormat="1" applyFont="1" applyFill="1" applyAlignment="1">
      <alignment horizontal="left"/>
    </xf>
    <xf numFmtId="178" fontId="9" fillId="33" borderId="0" xfId="0" applyNumberFormat="1" applyFont="1" applyFill="1" applyAlignment="1">
      <alignment horizontal="left"/>
    </xf>
    <xf numFmtId="178" fontId="8" fillId="33" borderId="0" xfId="0" applyNumberFormat="1" applyFont="1" applyFill="1" applyAlignment="1">
      <alignment horizontal="left"/>
    </xf>
    <xf numFmtId="175" fontId="58" fillId="33" borderId="0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3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175" fontId="9" fillId="33" borderId="0" xfId="0" applyNumberFormat="1" applyFont="1" applyFill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175" fontId="9" fillId="33" borderId="0" xfId="0" applyNumberFormat="1" applyFont="1" applyFill="1" applyAlignment="1">
      <alignment horizontal="center"/>
    </xf>
    <xf numFmtId="175" fontId="12" fillId="33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175" fontId="8" fillId="33" borderId="0" xfId="0" applyNumberFormat="1" applyFont="1" applyFill="1" applyAlignment="1">
      <alignment/>
    </xf>
    <xf numFmtId="178" fontId="12" fillId="33" borderId="0" xfId="0" applyNumberFormat="1" applyFont="1" applyFill="1" applyAlignment="1">
      <alignment horizontal="left" wrapText="1"/>
    </xf>
    <xf numFmtId="178" fontId="9" fillId="33" borderId="0" xfId="0" applyNumberFormat="1" applyFont="1" applyFill="1" applyAlignment="1">
      <alignment horizontal="left"/>
    </xf>
    <xf numFmtId="178" fontId="8" fillId="33" borderId="0" xfId="0" applyNumberFormat="1" applyFont="1" applyFill="1" applyAlignment="1">
      <alignment horizontal="left"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4</xdr:col>
      <xdr:colOff>866775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2676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43"/>
      <c r="C4" s="24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43"/>
      <c r="C5" s="243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44"/>
      <c r="B6" s="245"/>
      <c r="C6" s="245"/>
      <c r="D6" s="245"/>
      <c r="E6" s="24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46" t="s">
        <v>72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0" ht="15" customHeight="1" thickBo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7" customFormat="1" ht="25.5" customHeight="1" thickBot="1">
      <c r="A10" s="249" t="s">
        <v>4</v>
      </c>
      <c r="B10" s="250"/>
      <c r="C10" s="250"/>
      <c r="D10" s="250"/>
      <c r="E10" s="250"/>
      <c r="F10" s="249" t="s">
        <v>5</v>
      </c>
      <c r="G10" s="250"/>
      <c r="H10" s="250"/>
      <c r="I10" s="250"/>
      <c r="J10" s="25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2" t="s">
        <v>6</v>
      </c>
      <c r="B12" s="253"/>
      <c r="C12" s="253"/>
      <c r="D12" s="253"/>
      <c r="E12" s="51">
        <f>SUM(E14+E16+E19+E22+E28+E31+E35)</f>
        <v>117291523.52999999</v>
      </c>
      <c r="F12" s="254" t="s">
        <v>7</v>
      </c>
      <c r="G12" s="255"/>
      <c r="H12" s="255"/>
      <c r="I12" s="255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56" t="s">
        <v>8</v>
      </c>
      <c r="B14" s="257"/>
      <c r="C14" s="257"/>
      <c r="D14" s="257"/>
      <c r="E14" s="52">
        <v>49605.59</v>
      </c>
      <c r="F14" s="78"/>
      <c r="G14" s="258"/>
      <c r="H14" s="258"/>
      <c r="I14" s="258"/>
      <c r="J14" s="44"/>
    </row>
    <row r="15" spans="1:10" s="19" customFormat="1" ht="15.75">
      <c r="A15" s="58"/>
      <c r="B15" s="75"/>
      <c r="C15" s="75"/>
      <c r="D15" s="75"/>
      <c r="E15" s="52"/>
      <c r="F15" s="259"/>
      <c r="G15" s="260"/>
      <c r="H15" s="260"/>
      <c r="I15" s="260"/>
      <c r="J15" s="261"/>
    </row>
    <row r="16" spans="1:10" s="19" customFormat="1" ht="15.75">
      <c r="A16" s="256" t="s">
        <v>9</v>
      </c>
      <c r="B16" s="257"/>
      <c r="C16" s="257"/>
      <c r="D16" s="257"/>
      <c r="E16" s="51">
        <f>SUM(E17)</f>
        <v>2269237.38</v>
      </c>
      <c r="F16" s="262" t="s">
        <v>10</v>
      </c>
      <c r="G16" s="263"/>
      <c r="H16" s="263"/>
      <c r="I16" s="263"/>
      <c r="J16" s="45">
        <f>SUM(J17+J18)</f>
        <v>1582497.48</v>
      </c>
    </row>
    <row r="17" spans="1:10" ht="15.75">
      <c r="A17" s="58"/>
      <c r="B17" s="264" t="s">
        <v>11</v>
      </c>
      <c r="C17" s="264"/>
      <c r="D17" s="264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56" t="s">
        <v>13</v>
      </c>
      <c r="B19" s="257"/>
      <c r="C19" s="257"/>
      <c r="D19" s="257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64" t="s">
        <v>14</v>
      </c>
      <c r="C20" s="264"/>
      <c r="D20" s="264"/>
      <c r="E20" s="52">
        <v>67310536.75</v>
      </c>
      <c r="F20" s="262" t="s">
        <v>15</v>
      </c>
      <c r="G20" s="263"/>
      <c r="H20" s="263"/>
      <c r="I20" s="263"/>
      <c r="J20" s="45">
        <f>SUM(J21:J23)</f>
        <v>8354587.09</v>
      </c>
    </row>
    <row r="21" spans="1:10" ht="15.75">
      <c r="A21" s="58"/>
      <c r="B21" s="253"/>
      <c r="C21" s="253"/>
      <c r="D21" s="253"/>
      <c r="E21" s="51"/>
      <c r="F21" s="47"/>
      <c r="G21" s="265" t="s">
        <v>16</v>
      </c>
      <c r="H21" s="265"/>
      <c r="I21" s="265"/>
      <c r="J21" s="46">
        <v>1922631.44</v>
      </c>
    </row>
    <row r="22" spans="1:10" ht="15.75">
      <c r="A22" s="256" t="s">
        <v>17</v>
      </c>
      <c r="B22" s="257"/>
      <c r="C22" s="257"/>
      <c r="D22" s="257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64" t="s">
        <v>19</v>
      </c>
      <c r="C23" s="264"/>
      <c r="D23" s="264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66" t="s">
        <v>21</v>
      </c>
      <c r="C24" s="266"/>
      <c r="D24" s="266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66" t="s">
        <v>66</v>
      </c>
      <c r="C25" s="266"/>
      <c r="D25" s="266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66" t="s">
        <v>22</v>
      </c>
      <c r="C26" s="266"/>
      <c r="D26" s="266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6" t="s">
        <v>23</v>
      </c>
      <c r="B28" s="257"/>
      <c r="C28" s="257"/>
      <c r="D28" s="257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6" t="s">
        <v>24</v>
      </c>
      <c r="C29" s="266"/>
      <c r="D29" s="266"/>
      <c r="E29" s="52">
        <f>20805587.54-4084795.41</f>
        <v>16720792.129999999</v>
      </c>
      <c r="F29" s="267" t="s">
        <v>25</v>
      </c>
      <c r="G29" s="268"/>
      <c r="H29" s="268"/>
      <c r="I29" s="268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6"/>
      <c r="B31" s="257"/>
      <c r="C31" s="257"/>
      <c r="D31" s="257"/>
      <c r="E31" s="51"/>
      <c r="F31" s="48"/>
      <c r="G31" s="21"/>
      <c r="H31" s="21"/>
      <c r="I31" s="21"/>
      <c r="J31" s="52"/>
    </row>
    <row r="32" spans="1:10" ht="15.75" hidden="1">
      <c r="A32" s="59"/>
      <c r="B32" s="264"/>
      <c r="C32" s="264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64"/>
      <c r="C33" s="264"/>
      <c r="D33" s="74"/>
      <c r="E33" s="66"/>
      <c r="F33" s="267" t="s">
        <v>10</v>
      </c>
      <c r="G33" s="268"/>
      <c r="H33" s="268"/>
      <c r="I33" s="268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56" t="s">
        <v>26</v>
      </c>
      <c r="B35" s="257"/>
      <c r="C35" s="257"/>
      <c r="D35" s="257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66" t="s">
        <v>27</v>
      </c>
      <c r="C36" s="266"/>
      <c r="D36" s="266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69" t="s">
        <v>29</v>
      </c>
      <c r="G39" s="270"/>
      <c r="H39" s="27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42" t="s">
        <v>30</v>
      </c>
      <c r="H40" s="242"/>
      <c r="I40" s="242"/>
      <c r="J40" s="52">
        <v>133378731.77</v>
      </c>
    </row>
    <row r="41" spans="1:10" ht="15.75">
      <c r="A41" s="256" t="s">
        <v>31</v>
      </c>
      <c r="B41" s="257"/>
      <c r="C41" s="257"/>
      <c r="D41" s="257"/>
      <c r="E41" s="51">
        <f>E42+E43+E44+E45</f>
        <v>38587829.260000005</v>
      </c>
      <c r="F41" s="48"/>
      <c r="G41" s="242" t="s">
        <v>32</v>
      </c>
      <c r="H41" s="242"/>
      <c r="I41" s="242"/>
      <c r="J41" s="52">
        <v>7312597.39</v>
      </c>
    </row>
    <row r="42" spans="1:10" ht="15.75">
      <c r="A42" s="60"/>
      <c r="B42" s="264" t="s">
        <v>19</v>
      </c>
      <c r="C42" s="264"/>
      <c r="D42" s="264"/>
      <c r="E42" s="52">
        <v>13498593.15</v>
      </c>
      <c r="F42" s="48"/>
      <c r="G42" s="242"/>
      <c r="H42" s="242"/>
      <c r="I42" s="242"/>
      <c r="J42" s="52"/>
    </row>
    <row r="43" spans="1:10" ht="15.75">
      <c r="A43" s="60"/>
      <c r="B43" s="266" t="s">
        <v>21</v>
      </c>
      <c r="C43" s="266"/>
      <c r="D43" s="266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66" t="s">
        <v>66</v>
      </c>
      <c r="C44" s="266"/>
      <c r="D44" s="266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66" t="s">
        <v>22</v>
      </c>
      <c r="C45" s="266"/>
      <c r="D45" s="266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56"/>
      <c r="B46" s="257"/>
      <c r="C46" s="257"/>
      <c r="D46" s="257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66"/>
      <c r="C47" s="266"/>
      <c r="D47" s="266"/>
      <c r="E47" s="52"/>
      <c r="F47" s="48"/>
      <c r="G47" s="242" t="s">
        <v>34</v>
      </c>
      <c r="H47" s="242"/>
      <c r="I47" s="242"/>
      <c r="J47" s="52">
        <v>11155142.77</v>
      </c>
      <c r="K47" s="48"/>
      <c r="L47" s="242"/>
      <c r="M47" s="242"/>
      <c r="N47" s="242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42" t="s">
        <v>35</v>
      </c>
      <c r="H48" s="242"/>
      <c r="I48" s="242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66"/>
      <c r="C49" s="266"/>
      <c r="D49" s="266"/>
      <c r="E49" s="52"/>
      <c r="F49" s="48"/>
      <c r="G49" s="242" t="s">
        <v>34</v>
      </c>
      <c r="H49" s="242"/>
      <c r="I49" s="242"/>
      <c r="J49" s="52">
        <v>2841914.21</v>
      </c>
      <c r="K49" s="50"/>
      <c r="L49" s="82"/>
      <c r="M49" s="82"/>
      <c r="N49" s="82"/>
      <c r="O49" s="84"/>
    </row>
    <row r="50" spans="1:15" ht="15.75">
      <c r="A50" s="256" t="s">
        <v>23</v>
      </c>
      <c r="B50" s="257"/>
      <c r="C50" s="257"/>
      <c r="D50" s="257"/>
      <c r="E50" s="51">
        <f>E51+E52</f>
        <v>4084795.41</v>
      </c>
      <c r="F50" s="48"/>
      <c r="G50" s="242" t="s">
        <v>73</v>
      </c>
      <c r="H50" s="242"/>
      <c r="I50" s="242"/>
      <c r="J50" s="52">
        <v>-2775939.96</v>
      </c>
      <c r="K50" s="48"/>
      <c r="L50" s="242"/>
      <c r="M50" s="242"/>
      <c r="N50" s="242"/>
      <c r="O50" s="85"/>
    </row>
    <row r="51" spans="1:15" ht="15.75">
      <c r="A51" s="60"/>
      <c r="B51" s="266" t="s">
        <v>58</v>
      </c>
      <c r="C51" s="266"/>
      <c r="D51" s="266"/>
      <c r="E51" s="52">
        <v>4084795.41</v>
      </c>
      <c r="F51" s="48"/>
      <c r="G51" s="242" t="s">
        <v>36</v>
      </c>
      <c r="H51" s="242"/>
      <c r="I51" s="242"/>
      <c r="J51" s="52">
        <v>0</v>
      </c>
      <c r="K51" s="48"/>
      <c r="L51" s="242"/>
      <c r="M51" s="242"/>
      <c r="N51" s="242"/>
      <c r="O51" s="85"/>
    </row>
    <row r="52" spans="1:15" ht="15.75">
      <c r="A52" s="60"/>
      <c r="B52" s="266"/>
      <c r="C52" s="266"/>
      <c r="D52" s="266"/>
      <c r="E52" s="52"/>
      <c r="F52" s="48"/>
      <c r="G52" s="242" t="s">
        <v>74</v>
      </c>
      <c r="H52" s="242"/>
      <c r="I52" s="242"/>
      <c r="J52" s="52">
        <v>-289.53</v>
      </c>
      <c r="K52" s="48"/>
      <c r="L52" s="242"/>
      <c r="M52" s="242"/>
      <c r="N52" s="242"/>
      <c r="O52" s="85"/>
    </row>
    <row r="53" spans="1:10" s="19" customFormat="1" ht="15.75">
      <c r="A53" s="252" t="s">
        <v>37</v>
      </c>
      <c r="B53" s="253"/>
      <c r="C53" s="253"/>
      <c r="D53" s="253"/>
      <c r="E53" s="51">
        <f>SUM(E54+E58+E61+E64)</f>
        <v>6481736.79</v>
      </c>
      <c r="F53" s="48"/>
      <c r="G53" s="242" t="s">
        <v>38</v>
      </c>
      <c r="H53" s="242"/>
      <c r="I53" s="242"/>
      <c r="J53" s="52">
        <v>-31322.43</v>
      </c>
    </row>
    <row r="54" spans="1:10" ht="15.75">
      <c r="A54" s="256" t="s">
        <v>67</v>
      </c>
      <c r="B54" s="257"/>
      <c r="C54" s="257"/>
      <c r="D54" s="257"/>
      <c r="E54" s="51">
        <f>E55+E56+E57</f>
        <v>4006538.7</v>
      </c>
      <c r="F54" s="48"/>
      <c r="G54" s="242" t="s">
        <v>39</v>
      </c>
      <c r="H54" s="242"/>
      <c r="I54" s="242"/>
      <c r="J54" s="52">
        <v>53066.55</v>
      </c>
    </row>
    <row r="55" spans="1:10" ht="15.75">
      <c r="A55" s="58"/>
      <c r="B55" s="264" t="s">
        <v>68</v>
      </c>
      <c r="C55" s="264"/>
      <c r="D55" s="26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64" t="s">
        <v>69</v>
      </c>
      <c r="C56" s="264"/>
      <c r="D56" s="26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64" t="s">
        <v>40</v>
      </c>
      <c r="C57" s="264"/>
      <c r="D57" s="264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56" t="s">
        <v>70</v>
      </c>
      <c r="B58" s="257"/>
      <c r="C58" s="257"/>
      <c r="D58" s="257"/>
      <c r="E58" s="51">
        <f>E59+E60</f>
        <v>590608.5</v>
      </c>
      <c r="F58" s="48"/>
      <c r="G58" s="242"/>
      <c r="H58" s="242"/>
      <c r="I58" s="242"/>
      <c r="J58" s="52"/>
    </row>
    <row r="59" spans="1:10" ht="15.75">
      <c r="A59" s="58"/>
      <c r="B59" s="264" t="s">
        <v>71</v>
      </c>
      <c r="C59" s="264"/>
      <c r="D59" s="264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64" t="s">
        <v>40</v>
      </c>
      <c r="C60" s="264"/>
      <c r="D60" s="264"/>
      <c r="E60" s="52">
        <v>-1145712.52</v>
      </c>
      <c r="F60" s="48"/>
      <c r="G60" s="71"/>
      <c r="H60" s="71"/>
      <c r="I60" s="71"/>
      <c r="J60" s="49"/>
    </row>
    <row r="61" spans="1:10" ht="15.75">
      <c r="A61" s="256" t="s">
        <v>75</v>
      </c>
      <c r="B61" s="257"/>
      <c r="C61" s="257"/>
      <c r="D61" s="257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64" t="s">
        <v>42</v>
      </c>
      <c r="C62" s="264"/>
      <c r="D62" s="26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64" t="s">
        <v>41</v>
      </c>
      <c r="C63" s="264"/>
      <c r="D63" s="264"/>
      <c r="E63" s="52">
        <v>-71562.7</v>
      </c>
      <c r="F63" s="48"/>
      <c r="G63" s="71"/>
      <c r="H63" s="71"/>
      <c r="I63" s="71"/>
      <c r="J63" s="49"/>
    </row>
    <row r="64" spans="1:10" ht="15.75">
      <c r="A64" s="271" t="s">
        <v>76</v>
      </c>
      <c r="B64" s="272"/>
      <c r="C64" s="272"/>
      <c r="D64" s="272"/>
      <c r="E64" s="51">
        <f>E65+E66</f>
        <v>1882824.49</v>
      </c>
      <c r="F64" s="48"/>
      <c r="G64" s="71"/>
      <c r="H64" s="242"/>
      <c r="I64" s="242"/>
      <c r="J64" s="49"/>
    </row>
    <row r="65" spans="1:10" ht="15.75">
      <c r="A65" s="58"/>
      <c r="B65" s="264" t="s">
        <v>56</v>
      </c>
      <c r="C65" s="264"/>
      <c r="D65" s="264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64" t="s">
        <v>41</v>
      </c>
      <c r="C66" s="264"/>
      <c r="D66" s="264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52" t="s">
        <v>43</v>
      </c>
      <c r="B67" s="253"/>
      <c r="C67" s="253"/>
      <c r="D67" s="253"/>
      <c r="E67" s="51">
        <f>E53+E39+E12</f>
        <v>166445884.98999998</v>
      </c>
      <c r="F67" s="269" t="s">
        <v>44</v>
      </c>
      <c r="G67" s="270"/>
      <c r="H67" s="270"/>
      <c r="I67" s="270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73" t="s">
        <v>45</v>
      </c>
      <c r="B71" s="274"/>
      <c r="C71" s="274"/>
      <c r="D71" s="274"/>
      <c r="E71" s="274"/>
      <c r="F71" s="274" t="s">
        <v>46</v>
      </c>
      <c r="G71" s="274"/>
      <c r="H71" s="274"/>
      <c r="I71" s="274"/>
      <c r="J71" s="275"/>
    </row>
    <row r="72" spans="1:10" ht="15.75">
      <c r="A72" s="276" t="s">
        <v>61</v>
      </c>
      <c r="B72" s="277"/>
      <c r="C72" s="277"/>
      <c r="D72" s="277"/>
      <c r="E72" s="277"/>
      <c r="F72" s="278"/>
      <c r="G72" s="278"/>
      <c r="H72" s="278"/>
      <c r="I72" s="278"/>
      <c r="J72" s="25"/>
    </row>
    <row r="73" spans="1:10" ht="15.75">
      <c r="A73" s="276" t="s">
        <v>59</v>
      </c>
      <c r="B73" s="277"/>
      <c r="C73" s="277"/>
      <c r="D73" s="277"/>
      <c r="E73" s="277"/>
      <c r="F73" s="277" t="s">
        <v>47</v>
      </c>
      <c r="G73" s="277"/>
      <c r="H73" s="277"/>
      <c r="I73" s="277"/>
      <c r="J73" s="279"/>
    </row>
    <row r="74" spans="1:11" s="7" customFormat="1" ht="15.75">
      <c r="A74" s="276" t="s">
        <v>62</v>
      </c>
      <c r="B74" s="277"/>
      <c r="C74" s="277"/>
      <c r="D74" s="277"/>
      <c r="E74" s="277"/>
      <c r="F74" s="277" t="s">
        <v>48</v>
      </c>
      <c r="G74" s="277"/>
      <c r="H74" s="277"/>
      <c r="I74" s="277"/>
      <c r="J74" s="279"/>
      <c r="K74" s="26"/>
    </row>
    <row r="75" spans="1:10" ht="15.75">
      <c r="A75" s="276" t="s">
        <v>49</v>
      </c>
      <c r="B75" s="277"/>
      <c r="C75" s="277"/>
      <c r="D75" s="277"/>
      <c r="E75" s="277"/>
      <c r="F75" s="277" t="s">
        <v>50</v>
      </c>
      <c r="G75" s="277"/>
      <c r="H75" s="277"/>
      <c r="I75" s="277"/>
      <c r="J75" s="279"/>
    </row>
    <row r="76" spans="1:10" s="7" customFormat="1" ht="15.75">
      <c r="A76" s="276" t="s">
        <v>64</v>
      </c>
      <c r="B76" s="277"/>
      <c r="C76" s="277"/>
      <c r="D76" s="277"/>
      <c r="E76" s="277"/>
      <c r="F76" s="283"/>
      <c r="G76" s="283"/>
      <c r="H76" s="283"/>
      <c r="I76" s="283"/>
      <c r="J76" s="284"/>
    </row>
    <row r="77" spans="1:10" ht="15.75">
      <c r="A77" s="276" t="s">
        <v>65</v>
      </c>
      <c r="B77" s="277"/>
      <c r="C77" s="277"/>
      <c r="D77" s="277"/>
      <c r="E77" s="277"/>
      <c r="F77" s="285" t="s">
        <v>51</v>
      </c>
      <c r="G77" s="285"/>
      <c r="H77" s="285"/>
      <c r="I77" s="285"/>
      <c r="J77" s="286"/>
    </row>
    <row r="78" spans="1:10" ht="15.75">
      <c r="A78" s="276" t="s">
        <v>60</v>
      </c>
      <c r="B78" s="277"/>
      <c r="C78" s="277"/>
      <c r="D78" s="277"/>
      <c r="E78" s="277"/>
      <c r="F78" s="277" t="s">
        <v>52</v>
      </c>
      <c r="G78" s="277"/>
      <c r="H78" s="277"/>
      <c r="I78" s="277"/>
      <c r="J78" s="279"/>
    </row>
    <row r="79" spans="1:10" ht="16.5" thickBot="1">
      <c r="A79" s="280" t="s">
        <v>53</v>
      </c>
      <c r="B79" s="281"/>
      <c r="C79" s="281"/>
      <c r="D79" s="281"/>
      <c r="E79" s="281"/>
      <c r="F79" s="281" t="s">
        <v>54</v>
      </c>
      <c r="G79" s="281"/>
      <c r="H79" s="281"/>
      <c r="I79" s="281"/>
      <c r="J79" s="28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43"/>
      <c r="C4" s="24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43"/>
      <c r="C5" s="243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44"/>
      <c r="B6" s="245"/>
      <c r="C6" s="245"/>
      <c r="D6" s="245"/>
      <c r="E6" s="24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46" t="s">
        <v>78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0" ht="15" customHeight="1" thickBo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7" customFormat="1" ht="25.5" customHeight="1" thickBot="1">
      <c r="A10" s="249" t="s">
        <v>4</v>
      </c>
      <c r="B10" s="250"/>
      <c r="C10" s="250"/>
      <c r="D10" s="250"/>
      <c r="E10" s="250"/>
      <c r="F10" s="249" t="s">
        <v>5</v>
      </c>
      <c r="G10" s="250"/>
      <c r="H10" s="250"/>
      <c r="I10" s="250"/>
      <c r="J10" s="25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2" t="s">
        <v>6</v>
      </c>
      <c r="B12" s="253"/>
      <c r="C12" s="253"/>
      <c r="D12" s="253"/>
      <c r="E12" s="51">
        <f>SUM(E14+E16+E19+E22+E28+E31+E35)</f>
        <v>114629788.05</v>
      </c>
      <c r="F12" s="254" t="s">
        <v>7</v>
      </c>
      <c r="G12" s="255"/>
      <c r="H12" s="255"/>
      <c r="I12" s="255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56" t="s">
        <v>8</v>
      </c>
      <c r="B14" s="257"/>
      <c r="C14" s="257"/>
      <c r="D14" s="257"/>
      <c r="E14" s="52">
        <v>48647.4</v>
      </c>
      <c r="F14" s="94"/>
      <c r="G14" s="258"/>
      <c r="H14" s="258"/>
      <c r="I14" s="258"/>
      <c r="J14" s="44"/>
    </row>
    <row r="15" spans="1:10" s="19" customFormat="1" ht="15.75">
      <c r="A15" s="58"/>
      <c r="B15" s="91"/>
      <c r="C15" s="91"/>
      <c r="D15" s="91"/>
      <c r="E15" s="52"/>
      <c r="F15" s="259"/>
      <c r="G15" s="260"/>
      <c r="H15" s="260"/>
      <c r="I15" s="260"/>
      <c r="J15" s="261"/>
    </row>
    <row r="16" spans="1:10" s="19" customFormat="1" ht="15.75">
      <c r="A16" s="256" t="s">
        <v>9</v>
      </c>
      <c r="B16" s="257"/>
      <c r="C16" s="257"/>
      <c r="D16" s="257"/>
      <c r="E16" s="51">
        <f>SUM(E17)</f>
        <v>0.02</v>
      </c>
      <c r="F16" s="262" t="s">
        <v>10</v>
      </c>
      <c r="G16" s="263"/>
      <c r="H16" s="263"/>
      <c r="I16" s="263"/>
      <c r="J16" s="45">
        <f>SUM(J17+J18)</f>
        <v>2601270.32</v>
      </c>
    </row>
    <row r="17" spans="1:10" ht="15.75">
      <c r="A17" s="58"/>
      <c r="B17" s="264" t="s">
        <v>11</v>
      </c>
      <c r="C17" s="264"/>
      <c r="D17" s="264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56" t="s">
        <v>13</v>
      </c>
      <c r="B19" s="257"/>
      <c r="C19" s="257"/>
      <c r="D19" s="257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64" t="s">
        <v>14</v>
      </c>
      <c r="C20" s="264"/>
      <c r="D20" s="264"/>
      <c r="E20" s="52">
        <v>65966389.14</v>
      </c>
      <c r="F20" s="262" t="s">
        <v>15</v>
      </c>
      <c r="G20" s="263"/>
      <c r="H20" s="263"/>
      <c r="I20" s="263"/>
      <c r="J20" s="45">
        <f>SUM(J21:J23)</f>
        <v>7874826.25</v>
      </c>
    </row>
    <row r="21" spans="1:10" ht="15.75">
      <c r="A21" s="58"/>
      <c r="B21" s="253"/>
      <c r="C21" s="253"/>
      <c r="D21" s="253"/>
      <c r="E21" s="51"/>
      <c r="F21" s="47"/>
      <c r="G21" s="265" t="s">
        <v>16</v>
      </c>
      <c r="H21" s="265"/>
      <c r="I21" s="265"/>
      <c r="J21" s="46">
        <v>1922631.44</v>
      </c>
    </row>
    <row r="22" spans="1:10" ht="15.75">
      <c r="A22" s="256" t="s">
        <v>17</v>
      </c>
      <c r="B22" s="257"/>
      <c r="C22" s="257"/>
      <c r="D22" s="257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64" t="s">
        <v>19</v>
      </c>
      <c r="C23" s="264"/>
      <c r="D23" s="264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66" t="s">
        <v>21</v>
      </c>
      <c r="C24" s="266"/>
      <c r="D24" s="266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66" t="s">
        <v>66</v>
      </c>
      <c r="C25" s="266"/>
      <c r="D25" s="266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66" t="s">
        <v>22</v>
      </c>
      <c r="C26" s="266"/>
      <c r="D26" s="266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6" t="s">
        <v>23</v>
      </c>
      <c r="B28" s="257"/>
      <c r="C28" s="257"/>
      <c r="D28" s="257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6" t="s">
        <v>24</v>
      </c>
      <c r="C29" s="266"/>
      <c r="D29" s="266"/>
      <c r="E29" s="52">
        <f>21723826.96-4496259.21</f>
        <v>17227567.75</v>
      </c>
      <c r="F29" s="267" t="s">
        <v>25</v>
      </c>
      <c r="G29" s="268"/>
      <c r="H29" s="268"/>
      <c r="I29" s="268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6"/>
      <c r="B31" s="257"/>
      <c r="C31" s="257"/>
      <c r="D31" s="257"/>
      <c r="E31" s="51"/>
      <c r="F31" s="48"/>
      <c r="G31" s="21"/>
      <c r="H31" s="21"/>
      <c r="I31" s="21"/>
      <c r="J31" s="52"/>
    </row>
    <row r="32" spans="1:10" ht="15.75" hidden="1">
      <c r="A32" s="59"/>
      <c r="B32" s="264"/>
      <c r="C32" s="264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64"/>
      <c r="C33" s="264"/>
      <c r="D33" s="90"/>
      <c r="E33" s="66"/>
      <c r="F33" s="267" t="s">
        <v>10</v>
      </c>
      <c r="G33" s="268"/>
      <c r="H33" s="268"/>
      <c r="I33" s="268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56" t="s">
        <v>26</v>
      </c>
      <c r="B35" s="257"/>
      <c r="C35" s="257"/>
      <c r="D35" s="257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66" t="s">
        <v>27</v>
      </c>
      <c r="C36" s="266"/>
      <c r="D36" s="266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69" t="s">
        <v>29</v>
      </c>
      <c r="G39" s="270"/>
      <c r="H39" s="27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42" t="s">
        <v>30</v>
      </c>
      <c r="H40" s="242"/>
      <c r="I40" s="242"/>
      <c r="J40" s="52">
        <v>133378731.77</v>
      </c>
    </row>
    <row r="41" spans="1:10" ht="15.75">
      <c r="A41" s="256" t="s">
        <v>31</v>
      </c>
      <c r="B41" s="257"/>
      <c r="C41" s="257"/>
      <c r="D41" s="257"/>
      <c r="E41" s="51">
        <f>E42+E43+E44+E45</f>
        <v>43814977.81</v>
      </c>
      <c r="F41" s="48"/>
      <c r="G41" s="242" t="s">
        <v>32</v>
      </c>
      <c r="H41" s="242"/>
      <c r="I41" s="242"/>
      <c r="J41" s="52">
        <v>7312597.39</v>
      </c>
    </row>
    <row r="42" spans="1:10" ht="15.75">
      <c r="A42" s="60"/>
      <c r="B42" s="264" t="s">
        <v>19</v>
      </c>
      <c r="C42" s="264"/>
      <c r="D42" s="264"/>
      <c r="E42" s="52">
        <v>14013415.56</v>
      </c>
      <c r="F42" s="48"/>
      <c r="G42" s="242"/>
      <c r="H42" s="242"/>
      <c r="I42" s="242"/>
      <c r="J42" s="52"/>
    </row>
    <row r="43" spans="1:10" ht="15.75">
      <c r="A43" s="60"/>
      <c r="B43" s="266" t="s">
        <v>21</v>
      </c>
      <c r="C43" s="266"/>
      <c r="D43" s="266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66" t="s">
        <v>66</v>
      </c>
      <c r="C44" s="266"/>
      <c r="D44" s="266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66" t="s">
        <v>22</v>
      </c>
      <c r="C45" s="266"/>
      <c r="D45" s="266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56"/>
      <c r="B46" s="257"/>
      <c r="C46" s="257"/>
      <c r="D46" s="257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66"/>
      <c r="C47" s="266"/>
      <c r="D47" s="266"/>
      <c r="E47" s="52"/>
      <c r="F47" s="48"/>
      <c r="G47" s="242" t="s">
        <v>34</v>
      </c>
      <c r="H47" s="242"/>
      <c r="I47" s="242"/>
      <c r="J47" s="52">
        <v>11155142.77</v>
      </c>
      <c r="K47" s="48"/>
      <c r="L47" s="242"/>
      <c r="M47" s="242"/>
      <c r="N47" s="242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42" t="s">
        <v>35</v>
      </c>
      <c r="H48" s="242"/>
      <c r="I48" s="242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66"/>
      <c r="C49" s="266"/>
      <c r="D49" s="266"/>
      <c r="E49" s="52"/>
      <c r="F49" s="48"/>
      <c r="G49" s="242" t="s">
        <v>34</v>
      </c>
      <c r="H49" s="242"/>
      <c r="I49" s="242"/>
      <c r="J49" s="52">
        <v>4999497.8</v>
      </c>
      <c r="K49" s="50"/>
      <c r="L49" s="89"/>
      <c r="M49" s="89"/>
      <c r="N49" s="89"/>
      <c r="O49" s="84"/>
    </row>
    <row r="50" spans="1:15" ht="15.75">
      <c r="A50" s="256" t="s">
        <v>23</v>
      </c>
      <c r="B50" s="257"/>
      <c r="C50" s="257"/>
      <c r="D50" s="257"/>
      <c r="E50" s="51">
        <f>E51+E52</f>
        <v>4496259.21</v>
      </c>
      <c r="F50" s="48"/>
      <c r="G50" s="242" t="s">
        <v>73</v>
      </c>
      <c r="H50" s="242"/>
      <c r="I50" s="242"/>
      <c r="J50" s="52">
        <v>-4640430.06</v>
      </c>
      <c r="K50" s="48"/>
      <c r="L50" s="242"/>
      <c r="M50" s="242"/>
      <c r="N50" s="242"/>
      <c r="O50" s="85"/>
    </row>
    <row r="51" spans="1:15" ht="15.75">
      <c r="A51" s="60"/>
      <c r="B51" s="266" t="s">
        <v>58</v>
      </c>
      <c r="C51" s="266"/>
      <c r="D51" s="266"/>
      <c r="E51" s="52">
        <v>4496259.21</v>
      </c>
      <c r="F51" s="48"/>
      <c r="G51" s="242" t="s">
        <v>36</v>
      </c>
      <c r="H51" s="242"/>
      <c r="I51" s="242"/>
      <c r="J51" s="52">
        <v>0</v>
      </c>
      <c r="K51" s="48"/>
      <c r="L51" s="242"/>
      <c r="M51" s="242"/>
      <c r="N51" s="242"/>
      <c r="O51" s="85"/>
    </row>
    <row r="52" spans="1:15" ht="15.75">
      <c r="A52" s="60"/>
      <c r="B52" s="266"/>
      <c r="C52" s="266"/>
      <c r="D52" s="266"/>
      <c r="E52" s="52"/>
      <c r="F52" s="48"/>
      <c r="G52" s="242" t="s">
        <v>74</v>
      </c>
      <c r="H52" s="242"/>
      <c r="I52" s="242"/>
      <c r="J52" s="52">
        <v>-718.2</v>
      </c>
      <c r="K52" s="48"/>
      <c r="L52" s="242"/>
      <c r="M52" s="242"/>
      <c r="N52" s="242"/>
      <c r="O52" s="85"/>
    </row>
    <row r="53" spans="1:10" s="19" customFormat="1" ht="15.75">
      <c r="A53" s="252" t="s">
        <v>37</v>
      </c>
      <c r="B53" s="253"/>
      <c r="C53" s="253"/>
      <c r="D53" s="253"/>
      <c r="E53" s="51">
        <f>SUM(E54+E58+E61+E64)</f>
        <v>6448042.120000001</v>
      </c>
      <c r="F53" s="48"/>
      <c r="G53" s="242" t="s">
        <v>38</v>
      </c>
      <c r="H53" s="242"/>
      <c r="I53" s="242"/>
      <c r="J53" s="52">
        <v>100779.2</v>
      </c>
    </row>
    <row r="54" spans="1:10" ht="15.75">
      <c r="A54" s="256" t="s">
        <v>67</v>
      </c>
      <c r="B54" s="257"/>
      <c r="C54" s="257"/>
      <c r="D54" s="257"/>
      <c r="E54" s="51">
        <f>E55+E56+E57</f>
        <v>4000476.8400000003</v>
      </c>
      <c r="F54" s="48"/>
      <c r="G54" s="242" t="s">
        <v>39</v>
      </c>
      <c r="H54" s="242"/>
      <c r="I54" s="242"/>
      <c r="J54" s="52">
        <v>58067.52</v>
      </c>
    </row>
    <row r="55" spans="1:10" ht="15.75">
      <c r="A55" s="58"/>
      <c r="B55" s="264" t="s">
        <v>68</v>
      </c>
      <c r="C55" s="264"/>
      <c r="D55" s="26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64" t="s">
        <v>69</v>
      </c>
      <c r="C56" s="264"/>
      <c r="D56" s="26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64" t="s">
        <v>40</v>
      </c>
      <c r="C57" s="264"/>
      <c r="D57" s="264"/>
      <c r="E57" s="52">
        <v>-288786.9</v>
      </c>
      <c r="F57" s="48"/>
      <c r="G57" s="21"/>
      <c r="H57" s="21"/>
      <c r="I57" s="21"/>
      <c r="J57" s="49"/>
    </row>
    <row r="58" spans="1:10" ht="15.75">
      <c r="A58" s="256" t="s">
        <v>70</v>
      </c>
      <c r="B58" s="257"/>
      <c r="C58" s="257"/>
      <c r="D58" s="257"/>
      <c r="E58" s="51">
        <f>E59+E60</f>
        <v>586075.19</v>
      </c>
      <c r="F58" s="48"/>
      <c r="G58" s="242"/>
      <c r="H58" s="242"/>
      <c r="I58" s="242"/>
      <c r="J58" s="52"/>
    </row>
    <row r="59" spans="1:10" ht="15.75">
      <c r="A59" s="58"/>
      <c r="B59" s="264" t="s">
        <v>71</v>
      </c>
      <c r="C59" s="264"/>
      <c r="D59" s="264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64" t="s">
        <v>40</v>
      </c>
      <c r="C60" s="264"/>
      <c r="D60" s="264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56" t="s">
        <v>75</v>
      </c>
      <c r="B61" s="257"/>
      <c r="C61" s="257"/>
      <c r="D61" s="25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64" t="s">
        <v>42</v>
      </c>
      <c r="C62" s="264"/>
      <c r="D62" s="26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64" t="s">
        <v>41</v>
      </c>
      <c r="C63" s="264"/>
      <c r="D63" s="264"/>
      <c r="E63" s="52">
        <v>-71569.18</v>
      </c>
      <c r="F63" s="48"/>
      <c r="G63" s="88"/>
      <c r="H63" s="88"/>
      <c r="I63" s="88"/>
      <c r="J63" s="49"/>
    </row>
    <row r="64" spans="1:10" ht="15.75">
      <c r="A64" s="271" t="s">
        <v>76</v>
      </c>
      <c r="B64" s="272"/>
      <c r="C64" s="272"/>
      <c r="D64" s="272"/>
      <c r="E64" s="51">
        <f>E65+E66</f>
        <v>1859731.4700000002</v>
      </c>
      <c r="F64" s="48"/>
      <c r="G64" s="88"/>
      <c r="H64" s="242"/>
      <c r="I64" s="242"/>
      <c r="J64" s="49"/>
    </row>
    <row r="65" spans="1:10" ht="15.75">
      <c r="A65" s="58"/>
      <c r="B65" s="264" t="s">
        <v>56</v>
      </c>
      <c r="C65" s="264"/>
      <c r="D65" s="264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64" t="s">
        <v>41</v>
      </c>
      <c r="C66" s="264"/>
      <c r="D66" s="264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52" t="s">
        <v>43</v>
      </c>
      <c r="B67" s="253"/>
      <c r="C67" s="253"/>
      <c r="D67" s="253"/>
      <c r="E67" s="51">
        <f>E53+E39+E12</f>
        <v>169389067.19</v>
      </c>
      <c r="F67" s="269" t="s">
        <v>44</v>
      </c>
      <c r="G67" s="270"/>
      <c r="H67" s="270"/>
      <c r="I67" s="270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73" t="s">
        <v>45</v>
      </c>
      <c r="B71" s="274"/>
      <c r="C71" s="274"/>
      <c r="D71" s="274"/>
      <c r="E71" s="274"/>
      <c r="F71" s="274" t="s">
        <v>46</v>
      </c>
      <c r="G71" s="274"/>
      <c r="H71" s="274"/>
      <c r="I71" s="274"/>
      <c r="J71" s="275"/>
    </row>
    <row r="72" spans="1:10" ht="15.75">
      <c r="A72" s="276" t="s">
        <v>61</v>
      </c>
      <c r="B72" s="277"/>
      <c r="C72" s="277"/>
      <c r="D72" s="277"/>
      <c r="E72" s="277"/>
      <c r="F72" s="278"/>
      <c r="G72" s="278"/>
      <c r="H72" s="278"/>
      <c r="I72" s="278"/>
      <c r="J72" s="25"/>
    </row>
    <row r="73" spans="1:10" ht="15.75">
      <c r="A73" s="276" t="s">
        <v>59</v>
      </c>
      <c r="B73" s="277"/>
      <c r="C73" s="277"/>
      <c r="D73" s="277"/>
      <c r="E73" s="277"/>
      <c r="F73" s="277" t="s">
        <v>47</v>
      </c>
      <c r="G73" s="277"/>
      <c r="H73" s="277"/>
      <c r="I73" s="277"/>
      <c r="J73" s="279"/>
    </row>
    <row r="74" spans="1:11" s="7" customFormat="1" ht="15.75">
      <c r="A74" s="276" t="s">
        <v>62</v>
      </c>
      <c r="B74" s="277"/>
      <c r="C74" s="277"/>
      <c r="D74" s="277"/>
      <c r="E74" s="277"/>
      <c r="F74" s="277" t="s">
        <v>48</v>
      </c>
      <c r="G74" s="277"/>
      <c r="H74" s="277"/>
      <c r="I74" s="277"/>
      <c r="J74" s="279"/>
      <c r="K74" s="26"/>
    </row>
    <row r="75" spans="1:10" ht="15.75">
      <c r="A75" s="276" t="s">
        <v>49</v>
      </c>
      <c r="B75" s="277"/>
      <c r="C75" s="277"/>
      <c r="D75" s="277"/>
      <c r="E75" s="277"/>
      <c r="F75" s="277" t="s">
        <v>50</v>
      </c>
      <c r="G75" s="277"/>
      <c r="H75" s="277"/>
      <c r="I75" s="277"/>
      <c r="J75" s="279"/>
    </row>
    <row r="76" spans="1:10" s="7" customFormat="1" ht="15.75">
      <c r="A76" s="276" t="s">
        <v>64</v>
      </c>
      <c r="B76" s="277"/>
      <c r="C76" s="277"/>
      <c r="D76" s="277"/>
      <c r="E76" s="277"/>
      <c r="F76" s="283"/>
      <c r="G76" s="283"/>
      <c r="H76" s="283"/>
      <c r="I76" s="283"/>
      <c r="J76" s="284"/>
    </row>
    <row r="77" spans="1:10" ht="15.75">
      <c r="A77" s="276" t="s">
        <v>65</v>
      </c>
      <c r="B77" s="277"/>
      <c r="C77" s="277"/>
      <c r="D77" s="277"/>
      <c r="E77" s="277"/>
      <c r="F77" s="285" t="s">
        <v>51</v>
      </c>
      <c r="G77" s="285"/>
      <c r="H77" s="285"/>
      <c r="I77" s="285"/>
      <c r="J77" s="286"/>
    </row>
    <row r="78" spans="1:10" ht="15.75">
      <c r="A78" s="276" t="s">
        <v>60</v>
      </c>
      <c r="B78" s="277"/>
      <c r="C78" s="277"/>
      <c r="D78" s="277"/>
      <c r="E78" s="277"/>
      <c r="F78" s="277" t="s">
        <v>52</v>
      </c>
      <c r="G78" s="277"/>
      <c r="H78" s="277"/>
      <c r="I78" s="277"/>
      <c r="J78" s="279"/>
    </row>
    <row r="79" spans="1:10" ht="16.5" thickBot="1">
      <c r="A79" s="280" t="s">
        <v>53</v>
      </c>
      <c r="B79" s="281"/>
      <c r="C79" s="281"/>
      <c r="D79" s="281"/>
      <c r="E79" s="281"/>
      <c r="F79" s="281" t="s">
        <v>54</v>
      </c>
      <c r="G79" s="281"/>
      <c r="H79" s="281"/>
      <c r="I79" s="281"/>
      <c r="J79" s="28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43"/>
      <c r="C4" s="24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43"/>
      <c r="C5" s="243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44"/>
      <c r="B6" s="245"/>
      <c r="C6" s="245"/>
      <c r="D6" s="245"/>
      <c r="E6" s="24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46" t="s">
        <v>77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0" ht="15" customHeight="1" thickBo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7" customFormat="1" ht="25.5" customHeight="1" thickBot="1">
      <c r="A10" s="249" t="s">
        <v>4</v>
      </c>
      <c r="B10" s="250"/>
      <c r="C10" s="250"/>
      <c r="D10" s="250"/>
      <c r="E10" s="250"/>
      <c r="F10" s="249" t="s">
        <v>5</v>
      </c>
      <c r="G10" s="250"/>
      <c r="H10" s="250"/>
      <c r="I10" s="250"/>
      <c r="J10" s="25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2" t="s">
        <v>6</v>
      </c>
      <c r="B12" s="253"/>
      <c r="C12" s="253"/>
      <c r="D12" s="253"/>
      <c r="E12" s="51">
        <f>SUM(E14+E16+E19+E22+E28+E31+E35)</f>
        <v>112608774.27</v>
      </c>
      <c r="F12" s="254" t="s">
        <v>7</v>
      </c>
      <c r="G12" s="255"/>
      <c r="H12" s="255"/>
      <c r="I12" s="255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56" t="s">
        <v>8</v>
      </c>
      <c r="B14" s="257"/>
      <c r="C14" s="257"/>
      <c r="D14" s="257"/>
      <c r="E14" s="52">
        <v>38262.11</v>
      </c>
      <c r="F14" s="104"/>
      <c r="G14" s="258"/>
      <c r="H14" s="258"/>
      <c r="I14" s="258"/>
      <c r="J14" s="44"/>
    </row>
    <row r="15" spans="1:10" s="19" customFormat="1" ht="15.75">
      <c r="A15" s="58"/>
      <c r="B15" s="101"/>
      <c r="C15" s="101"/>
      <c r="D15" s="101"/>
      <c r="E15" s="52"/>
      <c r="F15" s="259"/>
      <c r="G15" s="260"/>
      <c r="H15" s="260"/>
      <c r="I15" s="260"/>
      <c r="J15" s="261"/>
    </row>
    <row r="16" spans="1:10" s="19" customFormat="1" ht="15.75">
      <c r="A16" s="256" t="s">
        <v>9</v>
      </c>
      <c r="B16" s="257"/>
      <c r="C16" s="257"/>
      <c r="D16" s="257"/>
      <c r="E16" s="51">
        <f>SUM(E17)</f>
        <v>16105886.15</v>
      </c>
      <c r="F16" s="262" t="s">
        <v>10</v>
      </c>
      <c r="G16" s="263"/>
      <c r="H16" s="263"/>
      <c r="I16" s="263"/>
      <c r="J16" s="45">
        <f>SUM(J17+J18)</f>
        <v>1934770.12</v>
      </c>
    </row>
    <row r="17" spans="1:10" ht="15.75">
      <c r="A17" s="58"/>
      <c r="B17" s="264" t="s">
        <v>11</v>
      </c>
      <c r="C17" s="264"/>
      <c r="D17" s="264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56" t="s">
        <v>13</v>
      </c>
      <c r="B19" s="257"/>
      <c r="C19" s="257"/>
      <c r="D19" s="257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64" t="s">
        <v>14</v>
      </c>
      <c r="C20" s="264"/>
      <c r="D20" s="264"/>
      <c r="E20" s="52">
        <v>44118081.12</v>
      </c>
      <c r="F20" s="262" t="s">
        <v>15</v>
      </c>
      <c r="G20" s="263"/>
      <c r="H20" s="263"/>
      <c r="I20" s="263"/>
      <c r="J20" s="45">
        <f>SUM(J21:J23)</f>
        <v>8236868.69</v>
      </c>
    </row>
    <row r="21" spans="1:10" ht="15.75">
      <c r="A21" s="58"/>
      <c r="B21" s="253"/>
      <c r="C21" s="253"/>
      <c r="D21" s="253"/>
      <c r="E21" s="51"/>
      <c r="F21" s="47"/>
      <c r="G21" s="265" t="s">
        <v>16</v>
      </c>
      <c r="H21" s="265"/>
      <c r="I21" s="265"/>
      <c r="J21" s="46">
        <v>1922631.44</v>
      </c>
    </row>
    <row r="22" spans="1:10" ht="15.75">
      <c r="A22" s="256" t="s">
        <v>17</v>
      </c>
      <c r="B22" s="257"/>
      <c r="C22" s="257"/>
      <c r="D22" s="257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64" t="s">
        <v>19</v>
      </c>
      <c r="C23" s="264"/>
      <c r="D23" s="264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66" t="s">
        <v>21</v>
      </c>
      <c r="C24" s="266"/>
      <c r="D24" s="266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66" t="s">
        <v>66</v>
      </c>
      <c r="C25" s="266"/>
      <c r="D25" s="266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66" t="s">
        <v>22</v>
      </c>
      <c r="C26" s="266"/>
      <c r="D26" s="266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6" t="s">
        <v>23</v>
      </c>
      <c r="B28" s="257"/>
      <c r="C28" s="257"/>
      <c r="D28" s="257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6" t="s">
        <v>24</v>
      </c>
      <c r="C29" s="266"/>
      <c r="D29" s="266"/>
      <c r="E29" s="52">
        <v>17907124.91</v>
      </c>
      <c r="F29" s="267" t="s">
        <v>25</v>
      </c>
      <c r="G29" s="268"/>
      <c r="H29" s="268"/>
      <c r="I29" s="268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6"/>
      <c r="B31" s="257"/>
      <c r="C31" s="257"/>
      <c r="D31" s="257"/>
      <c r="E31" s="51"/>
      <c r="F31" s="48"/>
      <c r="G31" s="21"/>
      <c r="H31" s="21"/>
      <c r="I31" s="21"/>
      <c r="J31" s="52"/>
    </row>
    <row r="32" spans="1:10" ht="15.75" hidden="1">
      <c r="A32" s="59"/>
      <c r="B32" s="264"/>
      <c r="C32" s="264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64"/>
      <c r="C33" s="264"/>
      <c r="D33" s="100"/>
      <c r="E33" s="66"/>
      <c r="F33" s="267" t="s">
        <v>10</v>
      </c>
      <c r="G33" s="268"/>
      <c r="H33" s="268"/>
      <c r="I33" s="268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56" t="s">
        <v>26</v>
      </c>
      <c r="B35" s="257"/>
      <c r="C35" s="257"/>
      <c r="D35" s="257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66" t="s">
        <v>27</v>
      </c>
      <c r="C36" s="266"/>
      <c r="D36" s="266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69" t="s">
        <v>29</v>
      </c>
      <c r="G39" s="270"/>
      <c r="H39" s="27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42" t="s">
        <v>30</v>
      </c>
      <c r="H40" s="242"/>
      <c r="I40" s="242"/>
      <c r="J40" s="52">
        <v>133378731.77</v>
      </c>
    </row>
    <row r="41" spans="1:10" ht="15.75">
      <c r="A41" s="256" t="s">
        <v>31</v>
      </c>
      <c r="B41" s="257"/>
      <c r="C41" s="257"/>
      <c r="D41" s="257"/>
      <c r="E41" s="117">
        <f>E42+E43+E44+E45</f>
        <v>47580330.45000001</v>
      </c>
      <c r="F41" s="48"/>
      <c r="G41" s="242" t="s">
        <v>32</v>
      </c>
      <c r="H41" s="242"/>
      <c r="I41" s="242"/>
      <c r="J41" s="52">
        <v>7312597.39</v>
      </c>
    </row>
    <row r="42" spans="1:10" ht="15.75">
      <c r="A42" s="60"/>
      <c r="B42" s="264" t="s">
        <v>19</v>
      </c>
      <c r="C42" s="264"/>
      <c r="D42" s="264"/>
      <c r="E42" s="118">
        <f>2127198.31+8827333.86+1174687.6+324681.79+130563.45+85288.23+232648.94+922816.66</f>
        <v>13825218.839999998</v>
      </c>
      <c r="F42" s="48"/>
      <c r="G42" s="242"/>
      <c r="H42" s="242"/>
      <c r="I42" s="242"/>
      <c r="J42" s="52"/>
    </row>
    <row r="43" spans="1:10" ht="15.75">
      <c r="A43" s="60"/>
      <c r="B43" s="266" t="s">
        <v>21</v>
      </c>
      <c r="C43" s="266"/>
      <c r="D43" s="266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66" t="s">
        <v>66</v>
      </c>
      <c r="C44" s="266"/>
      <c r="D44" s="266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66" t="s">
        <v>22</v>
      </c>
      <c r="C45" s="266"/>
      <c r="D45" s="266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56"/>
      <c r="B46" s="257"/>
      <c r="C46" s="257"/>
      <c r="D46" s="257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66"/>
      <c r="C47" s="266"/>
      <c r="D47" s="266"/>
      <c r="E47" s="52"/>
      <c r="F47" s="48"/>
      <c r="G47" s="242" t="s">
        <v>34</v>
      </c>
      <c r="H47" s="242"/>
      <c r="I47" s="242"/>
      <c r="J47" s="52">
        <v>11155142.77</v>
      </c>
      <c r="K47" s="48"/>
      <c r="L47" s="242"/>
      <c r="M47" s="242"/>
      <c r="N47" s="242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42" t="s">
        <v>35</v>
      </c>
      <c r="H48" s="242"/>
      <c r="I48" s="242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66"/>
      <c r="C49" s="266"/>
      <c r="D49" s="266"/>
      <c r="E49" s="52"/>
      <c r="F49" s="48"/>
      <c r="G49" s="242" t="s">
        <v>34</v>
      </c>
      <c r="H49" s="242"/>
      <c r="I49" s="242"/>
      <c r="J49" s="52">
        <v>7228847.7</v>
      </c>
      <c r="K49" s="50"/>
      <c r="L49" s="97"/>
      <c r="M49" s="97"/>
      <c r="N49" s="97"/>
      <c r="O49" s="84"/>
    </row>
    <row r="50" spans="1:15" ht="15.75">
      <c r="A50" s="256" t="s">
        <v>23</v>
      </c>
      <c r="B50" s="257"/>
      <c r="C50" s="257"/>
      <c r="D50" s="257"/>
      <c r="E50" s="51">
        <f>E51+E52</f>
        <v>4551160.96</v>
      </c>
      <c r="F50" s="48"/>
      <c r="G50" s="242" t="s">
        <v>73</v>
      </c>
      <c r="H50" s="242"/>
      <c r="I50" s="242"/>
      <c r="J50" s="52">
        <v>-6652050.11</v>
      </c>
      <c r="K50" s="48"/>
      <c r="L50" s="242"/>
      <c r="M50" s="242"/>
      <c r="N50" s="242"/>
      <c r="O50" s="85"/>
    </row>
    <row r="51" spans="1:15" ht="15.75">
      <c r="A51" s="60"/>
      <c r="B51" s="266" t="s">
        <v>58</v>
      </c>
      <c r="C51" s="266"/>
      <c r="D51" s="266"/>
      <c r="E51" s="52">
        <v>4551160.96</v>
      </c>
      <c r="F51" s="48"/>
      <c r="G51" s="242" t="s">
        <v>36</v>
      </c>
      <c r="H51" s="242"/>
      <c r="I51" s="242"/>
      <c r="J51" s="52">
        <v>0</v>
      </c>
      <c r="K51" s="48"/>
      <c r="L51" s="242"/>
      <c r="M51" s="242"/>
      <c r="N51" s="242"/>
      <c r="O51" s="85"/>
    </row>
    <row r="52" spans="1:15" ht="15.75">
      <c r="A52" s="60"/>
      <c r="B52" s="266"/>
      <c r="C52" s="266"/>
      <c r="D52" s="266"/>
      <c r="E52" s="52"/>
      <c r="F52" s="48"/>
      <c r="G52" s="242" t="s">
        <v>74</v>
      </c>
      <c r="H52" s="242"/>
      <c r="I52" s="242"/>
      <c r="J52" s="52">
        <v>-1566.05</v>
      </c>
      <c r="K52" s="48"/>
      <c r="L52" s="242"/>
      <c r="M52" s="242"/>
      <c r="N52" s="242"/>
      <c r="O52" s="85"/>
    </row>
    <row r="53" spans="1:10" s="19" customFormat="1" ht="15.75">
      <c r="A53" s="252" t="s">
        <v>37</v>
      </c>
      <c r="B53" s="253"/>
      <c r="C53" s="253"/>
      <c r="D53" s="253"/>
      <c r="E53" s="51">
        <f>SUM(E54+E58+E61+E64)</f>
        <v>6420019.450000001</v>
      </c>
      <c r="F53" s="48"/>
      <c r="G53" s="242" t="s">
        <v>38</v>
      </c>
      <c r="H53" s="242"/>
      <c r="I53" s="242"/>
      <c r="J53" s="52">
        <v>47668.45</v>
      </c>
    </row>
    <row r="54" spans="1:10" ht="15.75">
      <c r="A54" s="256" t="s">
        <v>67</v>
      </c>
      <c r="B54" s="257"/>
      <c r="C54" s="257"/>
      <c r="D54" s="257"/>
      <c r="E54" s="51">
        <f>E55+E56+E57</f>
        <v>3994414.9800000004</v>
      </c>
      <c r="F54" s="48"/>
      <c r="G54" s="242" t="s">
        <v>39</v>
      </c>
      <c r="H54" s="242"/>
      <c r="I54" s="242"/>
      <c r="J54" s="52">
        <v>25001.07</v>
      </c>
    </row>
    <row r="55" spans="1:10" ht="15.75">
      <c r="A55" s="58"/>
      <c r="B55" s="264" t="s">
        <v>68</v>
      </c>
      <c r="C55" s="264"/>
      <c r="D55" s="26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64" t="s">
        <v>69</v>
      </c>
      <c r="C56" s="264"/>
      <c r="D56" s="26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64" t="s">
        <v>40</v>
      </c>
      <c r="C57" s="264"/>
      <c r="D57" s="264"/>
      <c r="E57" s="52">
        <v>-294848.76</v>
      </c>
      <c r="F57" s="48"/>
      <c r="G57" s="21"/>
      <c r="H57" s="21"/>
      <c r="I57" s="21"/>
      <c r="J57" s="49"/>
    </row>
    <row r="58" spans="1:10" ht="15.75">
      <c r="A58" s="256" t="s">
        <v>70</v>
      </c>
      <c r="B58" s="257"/>
      <c r="C58" s="257"/>
      <c r="D58" s="257"/>
      <c r="E58" s="51">
        <f>E59+E60</f>
        <v>599668.81</v>
      </c>
      <c r="F58" s="48"/>
      <c r="G58" s="242"/>
      <c r="H58" s="242"/>
      <c r="I58" s="242"/>
      <c r="J58" s="52"/>
    </row>
    <row r="59" spans="1:10" ht="15.75">
      <c r="A59" s="58"/>
      <c r="B59" s="264" t="s">
        <v>71</v>
      </c>
      <c r="C59" s="264"/>
      <c r="D59" s="264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64" t="s">
        <v>40</v>
      </c>
      <c r="C60" s="264"/>
      <c r="D60" s="264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56" t="s">
        <v>75</v>
      </c>
      <c r="B61" s="257"/>
      <c r="C61" s="257"/>
      <c r="D61" s="25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64" t="s">
        <v>42</v>
      </c>
      <c r="C62" s="264"/>
      <c r="D62" s="26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64" t="s">
        <v>41</v>
      </c>
      <c r="C63" s="264"/>
      <c r="D63" s="264"/>
      <c r="E63" s="52">
        <v>-71569.18</v>
      </c>
      <c r="F63" s="48"/>
      <c r="G63" s="96"/>
      <c r="H63" s="96"/>
      <c r="I63" s="96"/>
      <c r="J63" s="49"/>
    </row>
    <row r="64" spans="1:10" ht="15.75">
      <c r="A64" s="271" t="s">
        <v>76</v>
      </c>
      <c r="B64" s="272"/>
      <c r="C64" s="272"/>
      <c r="D64" s="272"/>
      <c r="E64" s="51">
        <f>E65+E66</f>
        <v>1824177.04</v>
      </c>
      <c r="F64" s="48"/>
      <c r="G64" s="96"/>
      <c r="H64" s="242"/>
      <c r="I64" s="242"/>
      <c r="J64" s="49"/>
    </row>
    <row r="65" spans="1:10" ht="15.75">
      <c r="A65" s="58"/>
      <c r="B65" s="264" t="s">
        <v>56</v>
      </c>
      <c r="C65" s="264"/>
      <c r="D65" s="264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64" t="s">
        <v>41</v>
      </c>
      <c r="C66" s="264"/>
      <c r="D66" s="264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52" t="s">
        <v>43</v>
      </c>
      <c r="B67" s="253"/>
      <c r="C67" s="253"/>
      <c r="D67" s="253"/>
      <c r="E67" s="51">
        <f>E53+E39+E12</f>
        <v>171160285.13</v>
      </c>
      <c r="F67" s="269" t="s">
        <v>44</v>
      </c>
      <c r="G67" s="270"/>
      <c r="H67" s="270"/>
      <c r="I67" s="270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73" t="s">
        <v>45</v>
      </c>
      <c r="B71" s="274"/>
      <c r="C71" s="274"/>
      <c r="D71" s="274"/>
      <c r="E71" s="274"/>
      <c r="F71" s="274" t="s">
        <v>46</v>
      </c>
      <c r="G71" s="274"/>
      <c r="H71" s="274"/>
      <c r="I71" s="274"/>
      <c r="J71" s="275"/>
    </row>
    <row r="72" spans="1:10" ht="15.75">
      <c r="A72" s="276" t="s">
        <v>61</v>
      </c>
      <c r="B72" s="277"/>
      <c r="C72" s="277"/>
      <c r="D72" s="277"/>
      <c r="E72" s="277"/>
      <c r="F72" s="278"/>
      <c r="G72" s="278"/>
      <c r="H72" s="278"/>
      <c r="I72" s="278"/>
      <c r="J72" s="25"/>
    </row>
    <row r="73" spans="1:10" ht="15.75">
      <c r="A73" s="276" t="s">
        <v>59</v>
      </c>
      <c r="B73" s="277"/>
      <c r="C73" s="277"/>
      <c r="D73" s="277"/>
      <c r="E73" s="277"/>
      <c r="F73" s="277" t="s">
        <v>47</v>
      </c>
      <c r="G73" s="277"/>
      <c r="H73" s="277"/>
      <c r="I73" s="277"/>
      <c r="J73" s="279"/>
    </row>
    <row r="74" spans="1:11" s="7" customFormat="1" ht="15.75">
      <c r="A74" s="276" t="s">
        <v>62</v>
      </c>
      <c r="B74" s="277"/>
      <c r="C74" s="277"/>
      <c r="D74" s="277"/>
      <c r="E74" s="277"/>
      <c r="F74" s="277" t="s">
        <v>48</v>
      </c>
      <c r="G74" s="277"/>
      <c r="H74" s="277"/>
      <c r="I74" s="277"/>
      <c r="J74" s="279"/>
      <c r="K74" s="26"/>
    </row>
    <row r="75" spans="1:10" ht="15.75">
      <c r="A75" s="276" t="s">
        <v>49</v>
      </c>
      <c r="B75" s="277"/>
      <c r="C75" s="277"/>
      <c r="D75" s="277"/>
      <c r="E75" s="277"/>
      <c r="F75" s="277" t="s">
        <v>50</v>
      </c>
      <c r="G75" s="277"/>
      <c r="H75" s="277"/>
      <c r="I75" s="277"/>
      <c r="J75" s="279"/>
    </row>
    <row r="76" spans="1:10" s="7" customFormat="1" ht="15.75">
      <c r="A76" s="276" t="s">
        <v>64</v>
      </c>
      <c r="B76" s="277"/>
      <c r="C76" s="277"/>
      <c r="D76" s="277"/>
      <c r="E76" s="277"/>
      <c r="F76" s="283"/>
      <c r="G76" s="283"/>
      <c r="H76" s="283"/>
      <c r="I76" s="283"/>
      <c r="J76" s="284"/>
    </row>
    <row r="77" spans="1:10" ht="15.75">
      <c r="A77" s="276" t="s">
        <v>65</v>
      </c>
      <c r="B77" s="277"/>
      <c r="C77" s="277"/>
      <c r="D77" s="277"/>
      <c r="E77" s="277"/>
      <c r="F77" s="285" t="s">
        <v>51</v>
      </c>
      <c r="G77" s="285"/>
      <c r="H77" s="285"/>
      <c r="I77" s="285"/>
      <c r="J77" s="286"/>
    </row>
    <row r="78" spans="1:10" ht="15.75">
      <c r="A78" s="276" t="s">
        <v>60</v>
      </c>
      <c r="B78" s="277"/>
      <c r="C78" s="277"/>
      <c r="D78" s="277"/>
      <c r="E78" s="277"/>
      <c r="F78" s="277" t="s">
        <v>52</v>
      </c>
      <c r="G78" s="277"/>
      <c r="H78" s="277"/>
      <c r="I78" s="277"/>
      <c r="J78" s="279"/>
    </row>
    <row r="79" spans="1:10" ht="16.5" thickBot="1">
      <c r="A79" s="280" t="s">
        <v>53</v>
      </c>
      <c r="B79" s="281"/>
      <c r="C79" s="281"/>
      <c r="D79" s="281"/>
      <c r="E79" s="281"/>
      <c r="F79" s="281" t="s">
        <v>54</v>
      </c>
      <c r="G79" s="281"/>
      <c r="H79" s="281"/>
      <c r="I79" s="281"/>
      <c r="J79" s="28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43"/>
      <c r="C4" s="24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43"/>
      <c r="C5" s="243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44"/>
      <c r="B6" s="245"/>
      <c r="C6" s="245"/>
      <c r="D6" s="245"/>
      <c r="E6" s="24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46" t="s">
        <v>79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0" ht="15" customHeight="1" thickBo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7" customFormat="1" ht="25.5" customHeight="1" thickBot="1">
      <c r="A10" s="249" t="s">
        <v>4</v>
      </c>
      <c r="B10" s="250"/>
      <c r="C10" s="250"/>
      <c r="D10" s="250"/>
      <c r="E10" s="250"/>
      <c r="F10" s="249" t="s">
        <v>5</v>
      </c>
      <c r="G10" s="250"/>
      <c r="H10" s="250"/>
      <c r="I10" s="250"/>
      <c r="J10" s="25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2" t="s">
        <v>6</v>
      </c>
      <c r="B12" s="253"/>
      <c r="C12" s="253"/>
      <c r="D12" s="253"/>
      <c r="E12" s="51">
        <f>SUM(E14+E16+E19+E22+E28+E31+E35)</f>
        <v>111551368.16999999</v>
      </c>
      <c r="F12" s="254" t="s">
        <v>7</v>
      </c>
      <c r="G12" s="255"/>
      <c r="H12" s="255"/>
      <c r="I12" s="255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56" t="s">
        <v>8</v>
      </c>
      <c r="B14" s="257"/>
      <c r="C14" s="257"/>
      <c r="D14" s="257"/>
      <c r="E14" s="52">
        <v>55469.07</v>
      </c>
      <c r="F14" s="114"/>
      <c r="G14" s="258"/>
      <c r="H14" s="258"/>
      <c r="I14" s="258"/>
      <c r="J14" s="44"/>
    </row>
    <row r="15" spans="1:10" s="19" customFormat="1" ht="15.75">
      <c r="A15" s="58"/>
      <c r="B15" s="111"/>
      <c r="C15" s="111"/>
      <c r="D15" s="111"/>
      <c r="E15" s="52"/>
      <c r="F15" s="259"/>
      <c r="G15" s="260"/>
      <c r="H15" s="260"/>
      <c r="I15" s="260"/>
      <c r="J15" s="261"/>
    </row>
    <row r="16" spans="1:10" s="19" customFormat="1" ht="15.75">
      <c r="A16" s="256" t="s">
        <v>9</v>
      </c>
      <c r="B16" s="257"/>
      <c r="C16" s="257"/>
      <c r="D16" s="257"/>
      <c r="E16" s="51">
        <f>SUM(E17)</f>
        <v>30927021.27</v>
      </c>
      <c r="F16" s="262" t="s">
        <v>10</v>
      </c>
      <c r="G16" s="263"/>
      <c r="H16" s="263"/>
      <c r="I16" s="263"/>
      <c r="J16" s="45">
        <f>SUM(J17+J18)</f>
        <v>1755843.24</v>
      </c>
    </row>
    <row r="17" spans="1:10" ht="15.75">
      <c r="A17" s="58"/>
      <c r="B17" s="264" t="s">
        <v>11</v>
      </c>
      <c r="C17" s="264"/>
      <c r="D17" s="264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56" t="s">
        <v>13</v>
      </c>
      <c r="B19" s="257"/>
      <c r="C19" s="257"/>
      <c r="D19" s="257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64" t="s">
        <v>14</v>
      </c>
      <c r="C20" s="264"/>
      <c r="D20" s="264"/>
      <c r="E20" s="52">
        <v>30332272.45</v>
      </c>
      <c r="F20" s="262" t="s">
        <v>15</v>
      </c>
      <c r="G20" s="263"/>
      <c r="H20" s="263"/>
      <c r="I20" s="263"/>
      <c r="J20" s="45">
        <f>SUM(J21:J23)</f>
        <v>8123165.1</v>
      </c>
    </row>
    <row r="21" spans="1:10" ht="15.75">
      <c r="A21" s="58"/>
      <c r="B21" s="253"/>
      <c r="C21" s="253"/>
      <c r="D21" s="253"/>
      <c r="E21" s="51"/>
      <c r="F21" s="47"/>
      <c r="G21" s="265" t="s">
        <v>16</v>
      </c>
      <c r="H21" s="265"/>
      <c r="I21" s="265"/>
      <c r="J21" s="46">
        <v>1922631.44</v>
      </c>
    </row>
    <row r="22" spans="1:10" ht="15.75">
      <c r="A22" s="256" t="s">
        <v>17</v>
      </c>
      <c r="B22" s="257"/>
      <c r="C22" s="257"/>
      <c r="D22" s="257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64" t="s">
        <v>19</v>
      </c>
      <c r="C23" s="264"/>
      <c r="D23" s="264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66" t="s">
        <v>21</v>
      </c>
      <c r="C24" s="266"/>
      <c r="D24" s="266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66" t="s">
        <v>66</v>
      </c>
      <c r="C25" s="266"/>
      <c r="D25" s="266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66" t="s">
        <v>22</v>
      </c>
      <c r="C26" s="266"/>
      <c r="D26" s="266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6" t="s">
        <v>23</v>
      </c>
      <c r="B28" s="257"/>
      <c r="C28" s="257"/>
      <c r="D28" s="257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6" t="s">
        <v>24</v>
      </c>
      <c r="C29" s="266"/>
      <c r="D29" s="266"/>
      <c r="E29" s="52">
        <f>19800558.96-5095800.56</f>
        <v>14704758.400000002</v>
      </c>
      <c r="F29" s="267" t="s">
        <v>25</v>
      </c>
      <c r="G29" s="268"/>
      <c r="H29" s="268"/>
      <c r="I29" s="268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6"/>
      <c r="B31" s="257"/>
      <c r="C31" s="257"/>
      <c r="D31" s="257"/>
      <c r="E31" s="51"/>
      <c r="F31" s="48"/>
      <c r="G31" s="21"/>
      <c r="H31" s="21"/>
      <c r="I31" s="21"/>
      <c r="J31" s="52"/>
    </row>
    <row r="32" spans="1:10" ht="15.75" hidden="1">
      <c r="A32" s="59"/>
      <c r="B32" s="264"/>
      <c r="C32" s="264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64"/>
      <c r="C33" s="264"/>
      <c r="D33" s="110"/>
      <c r="E33" s="66"/>
      <c r="F33" s="267" t="s">
        <v>10</v>
      </c>
      <c r="G33" s="268"/>
      <c r="H33" s="268"/>
      <c r="I33" s="268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56" t="s">
        <v>26</v>
      </c>
      <c r="B35" s="257"/>
      <c r="C35" s="257"/>
      <c r="D35" s="257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66" t="s">
        <v>27</v>
      </c>
      <c r="C36" s="266"/>
      <c r="D36" s="26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69" t="s">
        <v>29</v>
      </c>
      <c r="G39" s="270"/>
      <c r="H39" s="27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42" t="s">
        <v>30</v>
      </c>
      <c r="H40" s="242"/>
      <c r="I40" s="242"/>
      <c r="J40" s="52">
        <v>133378731.77</v>
      </c>
    </row>
    <row r="41" spans="1:10" ht="15.75">
      <c r="A41" s="256" t="s">
        <v>31</v>
      </c>
      <c r="B41" s="257"/>
      <c r="C41" s="257"/>
      <c r="D41" s="257"/>
      <c r="E41" s="51">
        <f>E42+E43+E44+E45</f>
        <v>49021345.489999995</v>
      </c>
      <c r="F41" s="48"/>
      <c r="G41" s="242" t="s">
        <v>32</v>
      </c>
      <c r="H41" s="242"/>
      <c r="I41" s="242"/>
      <c r="J41" s="52">
        <v>7312597.39</v>
      </c>
    </row>
    <row r="42" spans="1:10" ht="15.75">
      <c r="A42" s="60"/>
      <c r="B42" s="264" t="s">
        <v>19</v>
      </c>
      <c r="C42" s="264"/>
      <c r="D42" s="264"/>
      <c r="E42" s="52">
        <f>2113650.76+8935989.66+1100992.71+282886.66+227652.94+95405+57796.55+1097774.18</f>
        <v>13912148.459999999</v>
      </c>
      <c r="F42" s="48"/>
      <c r="G42" s="242"/>
      <c r="H42" s="242"/>
      <c r="I42" s="242"/>
      <c r="J42" s="52"/>
    </row>
    <row r="43" spans="1:10" ht="15.75">
      <c r="A43" s="60"/>
      <c r="B43" s="266" t="s">
        <v>21</v>
      </c>
      <c r="C43" s="266"/>
      <c r="D43" s="266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66" t="s">
        <v>66</v>
      </c>
      <c r="C44" s="266"/>
      <c r="D44" s="266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66" t="s">
        <v>22</v>
      </c>
      <c r="C45" s="266"/>
      <c r="D45" s="266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56"/>
      <c r="B46" s="257"/>
      <c r="C46" s="257"/>
      <c r="D46" s="257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66"/>
      <c r="C47" s="266"/>
      <c r="D47" s="266"/>
      <c r="E47" s="52"/>
      <c r="F47" s="48"/>
      <c r="G47" s="242" t="s">
        <v>34</v>
      </c>
      <c r="H47" s="242"/>
      <c r="I47" s="242"/>
      <c r="J47" s="52">
        <v>11155142.77</v>
      </c>
      <c r="K47" s="48"/>
      <c r="L47" s="242"/>
      <c r="M47" s="242"/>
      <c r="N47" s="242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42" t="s">
        <v>35</v>
      </c>
      <c r="H48" s="242"/>
      <c r="I48" s="242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66"/>
      <c r="C49" s="266"/>
      <c r="D49" s="266"/>
      <c r="E49" s="52"/>
      <c r="F49" s="48"/>
      <c r="G49" s="242" t="s">
        <v>34</v>
      </c>
      <c r="H49" s="242"/>
      <c r="I49" s="242"/>
      <c r="J49" s="52">
        <v>9491659.04</v>
      </c>
      <c r="K49" s="50"/>
      <c r="L49" s="107"/>
      <c r="M49" s="107"/>
      <c r="N49" s="107"/>
      <c r="O49" s="84"/>
    </row>
    <row r="50" spans="1:15" ht="15.75">
      <c r="A50" s="256" t="s">
        <v>23</v>
      </c>
      <c r="B50" s="257"/>
      <c r="C50" s="257"/>
      <c r="D50" s="257"/>
      <c r="E50" s="51">
        <f>E51+E52</f>
        <v>5095800.56</v>
      </c>
      <c r="F50" s="48"/>
      <c r="G50" s="242" t="s">
        <v>73</v>
      </c>
      <c r="H50" s="242"/>
      <c r="I50" s="242"/>
      <c r="J50" s="52">
        <v>-9147805.97</v>
      </c>
      <c r="K50" s="48"/>
      <c r="L50" s="242"/>
      <c r="M50" s="242"/>
      <c r="N50" s="242"/>
      <c r="O50" s="85"/>
    </row>
    <row r="51" spans="1:15" ht="15.75">
      <c r="A51" s="60"/>
      <c r="B51" s="266" t="s">
        <v>58</v>
      </c>
      <c r="C51" s="266"/>
      <c r="D51" s="266"/>
      <c r="E51" s="52">
        <v>5095800.56</v>
      </c>
      <c r="F51" s="48"/>
      <c r="G51" s="242" t="s">
        <v>36</v>
      </c>
      <c r="H51" s="242"/>
      <c r="I51" s="242"/>
      <c r="J51" s="52">
        <v>0</v>
      </c>
      <c r="K51" s="48"/>
      <c r="L51" s="242"/>
      <c r="M51" s="242"/>
      <c r="N51" s="242"/>
      <c r="O51" s="85"/>
    </row>
    <row r="52" spans="1:15" ht="15.75">
      <c r="A52" s="60"/>
      <c r="B52" s="266"/>
      <c r="C52" s="266"/>
      <c r="D52" s="266"/>
      <c r="E52" s="52"/>
      <c r="F52" s="48"/>
      <c r="G52" s="242" t="s">
        <v>74</v>
      </c>
      <c r="H52" s="242"/>
      <c r="I52" s="242"/>
      <c r="J52" s="52">
        <v>-2100.13</v>
      </c>
      <c r="K52" s="48"/>
      <c r="L52" s="242"/>
      <c r="M52" s="242"/>
      <c r="N52" s="242"/>
      <c r="O52" s="85"/>
    </row>
    <row r="53" spans="1:10" s="19" customFormat="1" ht="15.75">
      <c r="A53" s="252" t="s">
        <v>37</v>
      </c>
      <c r="B53" s="253"/>
      <c r="C53" s="253"/>
      <c r="D53" s="253"/>
      <c r="E53" s="51">
        <f>SUM(E54+E58+E61+E64)</f>
        <v>6364431.210000001</v>
      </c>
      <c r="F53" s="48"/>
      <c r="G53" s="242" t="s">
        <v>38</v>
      </c>
      <c r="H53" s="242"/>
      <c r="I53" s="242"/>
      <c r="J53" s="52">
        <v>258261.25</v>
      </c>
    </row>
    <row r="54" spans="1:10" ht="15.75">
      <c r="A54" s="256" t="s">
        <v>67</v>
      </c>
      <c r="B54" s="257"/>
      <c r="C54" s="257"/>
      <c r="D54" s="257"/>
      <c r="E54" s="51">
        <f>E55+E56+E57</f>
        <v>3988353.12</v>
      </c>
      <c r="F54" s="48"/>
      <c r="G54" s="242" t="s">
        <v>39</v>
      </c>
      <c r="H54" s="242"/>
      <c r="I54" s="242"/>
      <c r="J54" s="52">
        <v>113626.76</v>
      </c>
    </row>
    <row r="55" spans="1:10" ht="15.75">
      <c r="A55" s="58"/>
      <c r="B55" s="264" t="s">
        <v>68</v>
      </c>
      <c r="C55" s="264"/>
      <c r="D55" s="26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64" t="s">
        <v>69</v>
      </c>
      <c r="C56" s="264"/>
      <c r="D56" s="26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64" t="s">
        <v>40</v>
      </c>
      <c r="C57" s="264"/>
      <c r="D57" s="264"/>
      <c r="E57" s="52">
        <v>-300910.62</v>
      </c>
      <c r="F57" s="48"/>
      <c r="G57" s="21"/>
      <c r="H57" s="21"/>
      <c r="I57" s="21"/>
      <c r="J57" s="49"/>
    </row>
    <row r="58" spans="1:10" ht="15.75">
      <c r="A58" s="256" t="s">
        <v>70</v>
      </c>
      <c r="B58" s="257"/>
      <c r="C58" s="257"/>
      <c r="D58" s="257"/>
      <c r="E58" s="51">
        <f>E59+E60</f>
        <v>585468.5300000003</v>
      </c>
      <c r="F58" s="48"/>
      <c r="G58" s="242"/>
      <c r="H58" s="242"/>
      <c r="I58" s="242"/>
      <c r="J58" s="52"/>
    </row>
    <row r="59" spans="1:10" ht="15.75">
      <c r="A59" s="58"/>
      <c r="B59" s="264" t="s">
        <v>71</v>
      </c>
      <c r="C59" s="264"/>
      <c r="D59" s="264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64" t="s">
        <v>40</v>
      </c>
      <c r="C60" s="264"/>
      <c r="D60" s="264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56" t="s">
        <v>75</v>
      </c>
      <c r="B61" s="257"/>
      <c r="C61" s="257"/>
      <c r="D61" s="25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64" t="s">
        <v>42</v>
      </c>
      <c r="C62" s="264"/>
      <c r="D62" s="26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64" t="s">
        <v>41</v>
      </c>
      <c r="C63" s="264"/>
      <c r="D63" s="264"/>
      <c r="E63" s="52">
        <v>-71568.17</v>
      </c>
      <c r="F63" s="48"/>
      <c r="G63" s="106"/>
      <c r="H63" s="106"/>
      <c r="I63" s="106"/>
      <c r="J63" s="49"/>
    </row>
    <row r="64" spans="1:10" ht="15.75">
      <c r="A64" s="271" t="s">
        <v>76</v>
      </c>
      <c r="B64" s="272"/>
      <c r="C64" s="272"/>
      <c r="D64" s="272"/>
      <c r="E64" s="51">
        <f>E65+E66</f>
        <v>1788849.9300000002</v>
      </c>
      <c r="F64" s="48"/>
      <c r="G64" s="106"/>
      <c r="H64" s="242"/>
      <c r="I64" s="242"/>
      <c r="J64" s="49"/>
    </row>
    <row r="65" spans="1:10" ht="15.75">
      <c r="A65" s="58"/>
      <c r="B65" s="264" t="s">
        <v>56</v>
      </c>
      <c r="C65" s="264"/>
      <c r="D65" s="264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64" t="s">
        <v>41</v>
      </c>
      <c r="C66" s="264"/>
      <c r="D66" s="264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52" t="s">
        <v>43</v>
      </c>
      <c r="B67" s="253"/>
      <c r="C67" s="253"/>
      <c r="D67" s="253"/>
      <c r="E67" s="51">
        <f>E53+E39+E12</f>
        <v>172032945.42999998</v>
      </c>
      <c r="F67" s="269" t="s">
        <v>44</v>
      </c>
      <c r="G67" s="270"/>
      <c r="H67" s="270"/>
      <c r="I67" s="270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73" t="s">
        <v>45</v>
      </c>
      <c r="B71" s="274"/>
      <c r="C71" s="274"/>
      <c r="D71" s="274"/>
      <c r="E71" s="274"/>
      <c r="F71" s="274" t="s">
        <v>46</v>
      </c>
      <c r="G71" s="274"/>
      <c r="H71" s="274"/>
      <c r="I71" s="274"/>
      <c r="J71" s="275"/>
    </row>
    <row r="72" spans="1:10" ht="15.75">
      <c r="A72" s="276" t="s">
        <v>61</v>
      </c>
      <c r="B72" s="277"/>
      <c r="C72" s="277"/>
      <c r="D72" s="277"/>
      <c r="E72" s="277"/>
      <c r="F72" s="278"/>
      <c r="G72" s="278"/>
      <c r="H72" s="278"/>
      <c r="I72" s="278"/>
      <c r="J72" s="25"/>
    </row>
    <row r="73" spans="1:10" ht="15.75">
      <c r="A73" s="276" t="s">
        <v>59</v>
      </c>
      <c r="B73" s="277"/>
      <c r="C73" s="277"/>
      <c r="D73" s="277"/>
      <c r="E73" s="277"/>
      <c r="F73" s="277" t="s">
        <v>47</v>
      </c>
      <c r="G73" s="277"/>
      <c r="H73" s="277"/>
      <c r="I73" s="277"/>
      <c r="J73" s="279"/>
    </row>
    <row r="74" spans="1:11" s="7" customFormat="1" ht="15.75">
      <c r="A74" s="276" t="s">
        <v>62</v>
      </c>
      <c r="B74" s="277"/>
      <c r="C74" s="277"/>
      <c r="D74" s="277"/>
      <c r="E74" s="277"/>
      <c r="F74" s="277" t="s">
        <v>48</v>
      </c>
      <c r="G74" s="277"/>
      <c r="H74" s="277"/>
      <c r="I74" s="277"/>
      <c r="J74" s="279"/>
      <c r="K74" s="26"/>
    </row>
    <row r="75" spans="1:10" ht="15.75">
      <c r="A75" s="276" t="s">
        <v>49</v>
      </c>
      <c r="B75" s="277"/>
      <c r="C75" s="277"/>
      <c r="D75" s="277"/>
      <c r="E75" s="277"/>
      <c r="F75" s="277" t="s">
        <v>50</v>
      </c>
      <c r="G75" s="277"/>
      <c r="H75" s="277"/>
      <c r="I75" s="277"/>
      <c r="J75" s="279"/>
    </row>
    <row r="76" spans="1:10" s="7" customFormat="1" ht="15.75">
      <c r="A76" s="276" t="s">
        <v>64</v>
      </c>
      <c r="B76" s="277"/>
      <c r="C76" s="277"/>
      <c r="D76" s="277"/>
      <c r="E76" s="277"/>
      <c r="F76" s="283"/>
      <c r="G76" s="283"/>
      <c r="H76" s="283"/>
      <c r="I76" s="283"/>
      <c r="J76" s="284"/>
    </row>
    <row r="77" spans="1:10" ht="15.75">
      <c r="A77" s="276" t="s">
        <v>65</v>
      </c>
      <c r="B77" s="277"/>
      <c r="C77" s="277"/>
      <c r="D77" s="277"/>
      <c r="E77" s="277"/>
      <c r="F77" s="285" t="s">
        <v>51</v>
      </c>
      <c r="G77" s="285"/>
      <c r="H77" s="285"/>
      <c r="I77" s="285"/>
      <c r="J77" s="286"/>
    </row>
    <row r="78" spans="1:10" ht="15.75">
      <c r="A78" s="276" t="s">
        <v>60</v>
      </c>
      <c r="B78" s="277"/>
      <c r="C78" s="277"/>
      <c r="D78" s="277"/>
      <c r="E78" s="277"/>
      <c r="F78" s="277" t="s">
        <v>52</v>
      </c>
      <c r="G78" s="277"/>
      <c r="H78" s="277"/>
      <c r="I78" s="277"/>
      <c r="J78" s="279"/>
    </row>
    <row r="79" spans="1:10" ht="16.5" thickBot="1">
      <c r="A79" s="280" t="s">
        <v>53</v>
      </c>
      <c r="B79" s="281"/>
      <c r="C79" s="281"/>
      <c r="D79" s="281"/>
      <c r="E79" s="281"/>
      <c r="F79" s="281" t="s">
        <v>54</v>
      </c>
      <c r="G79" s="281"/>
      <c r="H79" s="281"/>
      <c r="I79" s="281"/>
      <c r="J79" s="28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43"/>
      <c r="C4" s="24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43"/>
      <c r="C5" s="243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44"/>
      <c r="B6" s="245"/>
      <c r="C6" s="245"/>
      <c r="D6" s="245"/>
      <c r="E6" s="24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46" t="s">
        <v>80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0" ht="15" customHeight="1" thickBo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7" customFormat="1" ht="25.5" customHeight="1" thickBot="1">
      <c r="A10" s="249" t="s">
        <v>4</v>
      </c>
      <c r="B10" s="250"/>
      <c r="C10" s="250"/>
      <c r="D10" s="250"/>
      <c r="E10" s="250"/>
      <c r="F10" s="249" t="s">
        <v>5</v>
      </c>
      <c r="G10" s="250"/>
      <c r="H10" s="250"/>
      <c r="I10" s="250"/>
      <c r="J10" s="25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2" t="s">
        <v>6</v>
      </c>
      <c r="B12" s="253"/>
      <c r="C12" s="253"/>
      <c r="D12" s="253"/>
      <c r="E12" s="51">
        <f>SUM(E14+E16+E19+E22+E28+E31+E35)</f>
        <v>141016661.22</v>
      </c>
      <c r="F12" s="254" t="s">
        <v>7</v>
      </c>
      <c r="G12" s="255"/>
      <c r="H12" s="255"/>
      <c r="I12" s="255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56" t="s">
        <v>8</v>
      </c>
      <c r="B14" s="257"/>
      <c r="C14" s="257"/>
      <c r="D14" s="257"/>
      <c r="E14" s="52">
        <f>85136.84-305.67</f>
        <v>84831.17</v>
      </c>
      <c r="F14" s="127"/>
      <c r="G14" s="258"/>
      <c r="H14" s="258"/>
      <c r="I14" s="258"/>
      <c r="J14" s="44"/>
    </row>
    <row r="15" spans="1:10" s="19" customFormat="1" ht="15.75">
      <c r="A15" s="58"/>
      <c r="B15" s="124"/>
      <c r="C15" s="124"/>
      <c r="D15" s="124"/>
      <c r="E15" s="52"/>
      <c r="F15" s="259"/>
      <c r="G15" s="260"/>
      <c r="H15" s="260"/>
      <c r="I15" s="260"/>
      <c r="J15" s="261"/>
    </row>
    <row r="16" spans="1:10" s="19" customFormat="1" ht="15.75">
      <c r="A16" s="256" t="s">
        <v>9</v>
      </c>
      <c r="B16" s="257"/>
      <c r="C16" s="257"/>
      <c r="D16" s="257"/>
      <c r="E16" s="51">
        <f>SUM(E17)</f>
        <v>30682425.61</v>
      </c>
      <c r="F16" s="262" t="s">
        <v>10</v>
      </c>
      <c r="G16" s="263"/>
      <c r="H16" s="263"/>
      <c r="I16" s="263"/>
      <c r="J16" s="45">
        <f>SUM(J17+J18)</f>
        <v>2002429.4100000001</v>
      </c>
    </row>
    <row r="17" spans="1:10" ht="15.75">
      <c r="A17" s="58"/>
      <c r="B17" s="264" t="s">
        <v>11</v>
      </c>
      <c r="C17" s="264"/>
      <c r="D17" s="264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56" t="s">
        <v>13</v>
      </c>
      <c r="B19" s="257"/>
      <c r="C19" s="257"/>
      <c r="D19" s="257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64" t="s">
        <v>14</v>
      </c>
      <c r="C20" s="264"/>
      <c r="D20" s="264"/>
      <c r="E20" s="52">
        <v>58947774.1</v>
      </c>
      <c r="F20" s="262" t="s">
        <v>15</v>
      </c>
      <c r="G20" s="263"/>
      <c r="H20" s="263"/>
      <c r="I20" s="263"/>
      <c r="J20" s="45">
        <f>SUM(J21:J23)</f>
        <v>36768310.589999996</v>
      </c>
    </row>
    <row r="21" spans="1:10" ht="15.75">
      <c r="A21" s="58"/>
      <c r="B21" s="253"/>
      <c r="C21" s="253"/>
      <c r="D21" s="253"/>
      <c r="E21" s="51"/>
      <c r="F21" s="47"/>
      <c r="G21" s="265" t="s">
        <v>16</v>
      </c>
      <c r="H21" s="265"/>
      <c r="I21" s="265"/>
      <c r="J21" s="46">
        <v>1922631.44</v>
      </c>
    </row>
    <row r="22" spans="1:10" ht="15.75">
      <c r="A22" s="256" t="s">
        <v>17</v>
      </c>
      <c r="B22" s="257"/>
      <c r="C22" s="257"/>
      <c r="D22" s="257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64" t="s">
        <v>19</v>
      </c>
      <c r="C23" s="264"/>
      <c r="D23" s="264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66" t="s">
        <v>21</v>
      </c>
      <c r="C24" s="266"/>
      <c r="D24" s="266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66" t="s">
        <v>66</v>
      </c>
      <c r="C25" s="266"/>
      <c r="D25" s="266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66" t="s">
        <v>22</v>
      </c>
      <c r="C26" s="266"/>
      <c r="D26" s="266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6" t="s">
        <v>23</v>
      </c>
      <c r="B28" s="257"/>
      <c r="C28" s="257"/>
      <c r="D28" s="257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6" t="s">
        <v>24</v>
      </c>
      <c r="C29" s="266"/>
      <c r="D29" s="266"/>
      <c r="E29" s="52">
        <f>20427625.07-5211556.5</f>
        <v>15216068.57</v>
      </c>
      <c r="F29" s="267" t="s">
        <v>25</v>
      </c>
      <c r="G29" s="268"/>
      <c r="H29" s="268"/>
      <c r="I29" s="268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6"/>
      <c r="B31" s="257"/>
      <c r="C31" s="257"/>
      <c r="D31" s="257"/>
      <c r="E31" s="51"/>
      <c r="F31" s="48"/>
      <c r="G31" s="21"/>
      <c r="H31" s="21"/>
      <c r="I31" s="21"/>
      <c r="J31" s="52"/>
    </row>
    <row r="32" spans="1:10" ht="15.75" hidden="1">
      <c r="A32" s="59"/>
      <c r="B32" s="264"/>
      <c r="C32" s="264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64"/>
      <c r="C33" s="264"/>
      <c r="D33" s="123"/>
      <c r="E33" s="66"/>
      <c r="F33" s="267" t="s">
        <v>10</v>
      </c>
      <c r="G33" s="268"/>
      <c r="H33" s="268"/>
      <c r="I33" s="268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56" t="s">
        <v>26</v>
      </c>
      <c r="B35" s="257"/>
      <c r="C35" s="257"/>
      <c r="D35" s="257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66" t="s">
        <v>27</v>
      </c>
      <c r="C36" s="266"/>
      <c r="D36" s="26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69" t="s">
        <v>29</v>
      </c>
      <c r="G39" s="270"/>
      <c r="H39" s="27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42" t="s">
        <v>30</v>
      </c>
      <c r="H40" s="242"/>
      <c r="I40" s="242"/>
      <c r="J40" s="52">
        <v>133378731.77</v>
      </c>
    </row>
    <row r="41" spans="1:10" ht="15.75">
      <c r="A41" s="256" t="s">
        <v>81</v>
      </c>
      <c r="B41" s="257"/>
      <c r="C41" s="257"/>
      <c r="D41" s="257"/>
      <c r="E41" s="51">
        <f>E42+E43+E44+E45</f>
        <v>48945566.320000015</v>
      </c>
      <c r="F41" s="48"/>
      <c r="G41" s="242" t="s">
        <v>32</v>
      </c>
      <c r="H41" s="242"/>
      <c r="I41" s="242"/>
      <c r="J41" s="52">
        <v>7312597.39</v>
      </c>
    </row>
    <row r="42" spans="1:10" ht="15.75">
      <c r="A42" s="60"/>
      <c r="B42" s="264" t="s">
        <v>19</v>
      </c>
      <c r="C42" s="264"/>
      <c r="D42" s="264"/>
      <c r="E42" s="52">
        <f>2160546.27+8641096.46+459599.16+941350.91+485802.37+115692.5+119531.8+1007828.41</f>
        <v>13931447.88</v>
      </c>
      <c r="F42" s="48"/>
      <c r="G42" s="242"/>
      <c r="H42" s="242"/>
      <c r="I42" s="242"/>
      <c r="J42" s="52"/>
    </row>
    <row r="43" spans="1:10" ht="15.75">
      <c r="A43" s="60"/>
      <c r="B43" s="266" t="s">
        <v>21</v>
      </c>
      <c r="C43" s="266"/>
      <c r="D43" s="266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66" t="s">
        <v>66</v>
      </c>
      <c r="C44" s="266"/>
      <c r="D44" s="266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66" t="s">
        <v>22</v>
      </c>
      <c r="C45" s="266"/>
      <c r="D45" s="266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56"/>
      <c r="B46" s="257"/>
      <c r="C46" s="257"/>
      <c r="D46" s="257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66"/>
      <c r="C47" s="266"/>
      <c r="D47" s="266"/>
      <c r="E47" s="52"/>
      <c r="F47" s="48"/>
      <c r="G47" s="242" t="s">
        <v>34</v>
      </c>
      <c r="H47" s="242"/>
      <c r="I47" s="242"/>
      <c r="J47" s="52">
        <v>11155142.77</v>
      </c>
      <c r="K47" s="48"/>
      <c r="L47" s="242"/>
      <c r="M47" s="242"/>
      <c r="N47" s="242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42" t="s">
        <v>35</v>
      </c>
      <c r="H48" s="242"/>
      <c r="I48" s="242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66"/>
      <c r="C49" s="266"/>
      <c r="D49" s="266"/>
      <c r="E49" s="52"/>
      <c r="F49" s="48"/>
      <c r="G49" s="242" t="s">
        <v>34</v>
      </c>
      <c r="H49" s="242"/>
      <c r="I49" s="242"/>
      <c r="J49" s="52">
        <v>12182158.49</v>
      </c>
      <c r="K49" s="50"/>
      <c r="L49" s="122"/>
      <c r="M49" s="122"/>
      <c r="N49" s="122"/>
      <c r="O49" s="84"/>
    </row>
    <row r="50" spans="1:15" ht="15.75">
      <c r="A50" s="256" t="s">
        <v>23</v>
      </c>
      <c r="B50" s="257"/>
      <c r="C50" s="257"/>
      <c r="D50" s="257"/>
      <c r="E50" s="51">
        <f>E51+E52</f>
        <v>5211556.5</v>
      </c>
      <c r="F50" s="48"/>
      <c r="G50" s="242" t="s">
        <v>73</v>
      </c>
      <c r="H50" s="242"/>
      <c r="I50" s="242"/>
      <c r="J50" s="52">
        <v>-11639439.05</v>
      </c>
      <c r="K50" s="48"/>
      <c r="L50" s="242"/>
      <c r="M50" s="242"/>
      <c r="N50" s="242"/>
      <c r="O50" s="85"/>
    </row>
    <row r="51" spans="1:15" ht="15.75">
      <c r="A51" s="60"/>
      <c r="B51" s="266" t="s">
        <v>58</v>
      </c>
      <c r="C51" s="266"/>
      <c r="D51" s="266"/>
      <c r="E51" s="52">
        <v>5211556.5</v>
      </c>
      <c r="F51" s="48"/>
      <c r="G51" s="242" t="s">
        <v>36</v>
      </c>
      <c r="H51" s="242"/>
      <c r="I51" s="242"/>
      <c r="J51" s="52">
        <v>0</v>
      </c>
      <c r="K51" s="48"/>
      <c r="L51" s="242"/>
      <c r="M51" s="242"/>
      <c r="N51" s="242"/>
      <c r="O51" s="85"/>
    </row>
    <row r="52" spans="1:15" ht="15.75">
      <c r="A52" s="60"/>
      <c r="B52" s="266"/>
      <c r="C52" s="266"/>
      <c r="D52" s="266"/>
      <c r="E52" s="52"/>
      <c r="F52" s="48"/>
      <c r="G52" s="242" t="s">
        <v>74</v>
      </c>
      <c r="H52" s="242"/>
      <c r="I52" s="242"/>
      <c r="J52" s="52">
        <v>-2207.24</v>
      </c>
      <c r="K52" s="48"/>
      <c r="L52" s="242"/>
      <c r="M52" s="242"/>
      <c r="N52" s="242"/>
      <c r="O52" s="85"/>
    </row>
    <row r="53" spans="1:10" s="19" customFormat="1" ht="15.75">
      <c r="A53" s="252" t="s">
        <v>37</v>
      </c>
      <c r="B53" s="253"/>
      <c r="C53" s="253"/>
      <c r="D53" s="253"/>
      <c r="E53" s="51">
        <f>SUM(E54+E58+E61+E64)</f>
        <v>6308033.63</v>
      </c>
      <c r="F53" s="48"/>
      <c r="G53" s="242" t="s">
        <v>38</v>
      </c>
      <c r="H53" s="242"/>
      <c r="I53" s="242"/>
      <c r="J53" s="52">
        <v>161141.99</v>
      </c>
    </row>
    <row r="54" spans="1:10" ht="15.75">
      <c r="A54" s="256" t="s">
        <v>67</v>
      </c>
      <c r="B54" s="257"/>
      <c r="C54" s="257"/>
      <c r="D54" s="257"/>
      <c r="E54" s="51">
        <f>E55+E56+E57</f>
        <v>3982291.2600000002</v>
      </c>
      <c r="F54" s="48"/>
      <c r="G54" s="242" t="s">
        <v>39</v>
      </c>
      <c r="H54" s="242"/>
      <c r="I54" s="242"/>
      <c r="J54" s="52">
        <v>90685.2</v>
      </c>
    </row>
    <row r="55" spans="1:10" ht="15.75">
      <c r="A55" s="58"/>
      <c r="B55" s="264" t="s">
        <v>68</v>
      </c>
      <c r="C55" s="264"/>
      <c r="D55" s="26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64" t="s">
        <v>69</v>
      </c>
      <c r="C56" s="264"/>
      <c r="D56" s="26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64" t="s">
        <v>40</v>
      </c>
      <c r="C57" s="264"/>
      <c r="D57" s="264"/>
      <c r="E57" s="52">
        <v>-306972.48</v>
      </c>
      <c r="F57" s="48"/>
      <c r="G57" s="21"/>
      <c r="H57" s="21"/>
      <c r="I57" s="21"/>
      <c r="J57" s="49"/>
    </row>
    <row r="58" spans="1:10" ht="15.75">
      <c r="A58" s="256" t="s">
        <v>70</v>
      </c>
      <c r="B58" s="257"/>
      <c r="C58" s="257"/>
      <c r="D58" s="257"/>
      <c r="E58" s="51">
        <f>E59+E60</f>
        <v>571286.7400000002</v>
      </c>
      <c r="F58" s="48"/>
      <c r="G58" s="242"/>
      <c r="H58" s="242"/>
      <c r="I58" s="242"/>
      <c r="J58" s="52"/>
    </row>
    <row r="59" spans="1:10" ht="15.75">
      <c r="A59" s="58"/>
      <c r="B59" s="264" t="s">
        <v>71</v>
      </c>
      <c r="C59" s="264"/>
      <c r="D59" s="264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64" t="s">
        <v>40</v>
      </c>
      <c r="C60" s="264"/>
      <c r="D60" s="264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56" t="s">
        <v>75</v>
      </c>
      <c r="B61" s="257"/>
      <c r="C61" s="257"/>
      <c r="D61" s="25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64" t="s">
        <v>42</v>
      </c>
      <c r="C62" s="264"/>
      <c r="D62" s="26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64" t="s">
        <v>41</v>
      </c>
      <c r="C63" s="264"/>
      <c r="D63" s="264"/>
      <c r="E63" s="52">
        <v>-71568.17</v>
      </c>
      <c r="F63" s="48"/>
      <c r="G63" s="121"/>
      <c r="H63" s="121"/>
      <c r="I63" s="121"/>
      <c r="J63" s="49"/>
    </row>
    <row r="64" spans="1:10" ht="15.75">
      <c r="A64" s="271" t="s">
        <v>76</v>
      </c>
      <c r="B64" s="272"/>
      <c r="C64" s="272"/>
      <c r="D64" s="272"/>
      <c r="E64" s="51">
        <f>E65+E66</f>
        <v>1752696</v>
      </c>
      <c r="F64" s="48"/>
      <c r="G64" s="121"/>
      <c r="H64" s="242"/>
      <c r="I64" s="242"/>
      <c r="J64" s="49"/>
    </row>
    <row r="65" spans="1:10" ht="15.75">
      <c r="A65" s="58"/>
      <c r="B65" s="264" t="s">
        <v>56</v>
      </c>
      <c r="C65" s="264"/>
      <c r="D65" s="264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64" t="s">
        <v>41</v>
      </c>
      <c r="C66" s="264"/>
      <c r="D66" s="264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52" t="s">
        <v>82</v>
      </c>
      <c r="B67" s="253"/>
      <c r="C67" s="253"/>
      <c r="D67" s="253"/>
      <c r="E67" s="51">
        <f>E53+E39+E12</f>
        <v>201481817.67000002</v>
      </c>
      <c r="F67" s="269" t="s">
        <v>44</v>
      </c>
      <c r="G67" s="270"/>
      <c r="H67" s="270"/>
      <c r="I67" s="270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73" t="s">
        <v>45</v>
      </c>
      <c r="B71" s="274"/>
      <c r="C71" s="274"/>
      <c r="D71" s="274"/>
      <c r="E71" s="274"/>
      <c r="F71" s="274" t="s">
        <v>46</v>
      </c>
      <c r="G71" s="274"/>
      <c r="H71" s="274"/>
      <c r="I71" s="274"/>
      <c r="J71" s="275"/>
    </row>
    <row r="72" spans="1:10" ht="15.75">
      <c r="A72" s="276" t="s">
        <v>61</v>
      </c>
      <c r="B72" s="277"/>
      <c r="C72" s="277"/>
      <c r="D72" s="277"/>
      <c r="E72" s="277"/>
      <c r="F72" s="278"/>
      <c r="G72" s="278"/>
      <c r="H72" s="278"/>
      <c r="I72" s="278"/>
      <c r="J72" s="25"/>
    </row>
    <row r="73" spans="1:10" ht="15.75">
      <c r="A73" s="276" t="s">
        <v>59</v>
      </c>
      <c r="B73" s="277"/>
      <c r="C73" s="277"/>
      <c r="D73" s="277"/>
      <c r="E73" s="277"/>
      <c r="F73" s="277" t="s">
        <v>47</v>
      </c>
      <c r="G73" s="277"/>
      <c r="H73" s="277"/>
      <c r="I73" s="277"/>
      <c r="J73" s="279"/>
    </row>
    <row r="74" spans="1:11" s="7" customFormat="1" ht="15.75">
      <c r="A74" s="276" t="s">
        <v>62</v>
      </c>
      <c r="B74" s="277"/>
      <c r="C74" s="277"/>
      <c r="D74" s="277"/>
      <c r="E74" s="277"/>
      <c r="F74" s="277" t="s">
        <v>48</v>
      </c>
      <c r="G74" s="277"/>
      <c r="H74" s="277"/>
      <c r="I74" s="277"/>
      <c r="J74" s="279"/>
      <c r="K74" s="26"/>
    </row>
    <row r="75" spans="1:10" ht="15.75">
      <c r="A75" s="276" t="s">
        <v>49</v>
      </c>
      <c r="B75" s="277"/>
      <c r="C75" s="277"/>
      <c r="D75" s="277"/>
      <c r="E75" s="277"/>
      <c r="F75" s="277" t="s">
        <v>50</v>
      </c>
      <c r="G75" s="277"/>
      <c r="H75" s="277"/>
      <c r="I75" s="277"/>
      <c r="J75" s="279"/>
    </row>
    <row r="76" spans="1:10" s="7" customFormat="1" ht="15.75">
      <c r="A76" s="276" t="s">
        <v>64</v>
      </c>
      <c r="B76" s="277"/>
      <c r="C76" s="277"/>
      <c r="D76" s="277"/>
      <c r="E76" s="277"/>
      <c r="F76" s="283"/>
      <c r="G76" s="283"/>
      <c r="H76" s="283"/>
      <c r="I76" s="283"/>
      <c r="J76" s="284"/>
    </row>
    <row r="77" spans="1:10" ht="15.75">
      <c r="A77" s="276" t="s">
        <v>65</v>
      </c>
      <c r="B77" s="277"/>
      <c r="C77" s="277"/>
      <c r="D77" s="277"/>
      <c r="E77" s="277"/>
      <c r="F77" s="285" t="s">
        <v>51</v>
      </c>
      <c r="G77" s="285"/>
      <c r="H77" s="285"/>
      <c r="I77" s="285"/>
      <c r="J77" s="286"/>
    </row>
    <row r="78" spans="1:10" ht="15.75">
      <c r="A78" s="276" t="s">
        <v>60</v>
      </c>
      <c r="B78" s="277"/>
      <c r="C78" s="277"/>
      <c r="D78" s="277"/>
      <c r="E78" s="277"/>
      <c r="F78" s="277" t="s">
        <v>52</v>
      </c>
      <c r="G78" s="277"/>
      <c r="H78" s="277"/>
      <c r="I78" s="277"/>
      <c r="J78" s="279"/>
    </row>
    <row r="79" spans="1:10" ht="16.5" thickBot="1">
      <c r="A79" s="280" t="s">
        <v>53</v>
      </c>
      <c r="B79" s="281"/>
      <c r="C79" s="281"/>
      <c r="D79" s="281"/>
      <c r="E79" s="281"/>
      <c r="F79" s="281" t="s">
        <v>54</v>
      </c>
      <c r="G79" s="281"/>
      <c r="H79" s="281"/>
      <c r="I79" s="281"/>
      <c r="J79" s="28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43"/>
      <c r="C4" s="24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43"/>
      <c r="C5" s="243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44"/>
      <c r="B6" s="245"/>
      <c r="C6" s="245"/>
      <c r="D6" s="245"/>
      <c r="E6" s="24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46" t="s">
        <v>83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0" ht="15" customHeight="1" thickBo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7" customFormat="1" ht="25.5" customHeight="1" thickBot="1">
      <c r="A10" s="249" t="s">
        <v>4</v>
      </c>
      <c r="B10" s="250"/>
      <c r="C10" s="250"/>
      <c r="D10" s="250"/>
      <c r="E10" s="250"/>
      <c r="F10" s="249" t="s">
        <v>5</v>
      </c>
      <c r="G10" s="250"/>
      <c r="H10" s="250"/>
      <c r="I10" s="250"/>
      <c r="J10" s="25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2" t="s">
        <v>6</v>
      </c>
      <c r="B12" s="253"/>
      <c r="C12" s="253"/>
      <c r="D12" s="253"/>
      <c r="E12" s="51">
        <f>SUM(E14+E16+E19+E22+E28+E31+E35)</f>
        <v>144177647.51000002</v>
      </c>
      <c r="F12" s="254" t="s">
        <v>7</v>
      </c>
      <c r="G12" s="255"/>
      <c r="H12" s="255"/>
      <c r="I12" s="255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56" t="s">
        <v>8</v>
      </c>
      <c r="B14" s="257"/>
      <c r="C14" s="257"/>
      <c r="D14" s="257"/>
      <c r="E14" s="52">
        <v>41425.22</v>
      </c>
      <c r="F14" s="138"/>
      <c r="G14" s="258"/>
      <c r="H14" s="258"/>
      <c r="I14" s="258"/>
      <c r="J14" s="44"/>
    </row>
    <row r="15" spans="1:10" s="19" customFormat="1" ht="15.75">
      <c r="A15" s="58"/>
      <c r="B15" s="135"/>
      <c r="C15" s="135"/>
      <c r="D15" s="135"/>
      <c r="E15" s="52"/>
      <c r="F15" s="259"/>
      <c r="G15" s="260"/>
      <c r="H15" s="260"/>
      <c r="I15" s="260"/>
      <c r="J15" s="261"/>
    </row>
    <row r="16" spans="1:10" s="19" customFormat="1" ht="15.75">
      <c r="A16" s="256" t="s">
        <v>9</v>
      </c>
      <c r="B16" s="257"/>
      <c r="C16" s="257"/>
      <c r="D16" s="257"/>
      <c r="E16" s="51">
        <f>SUM(E17)</f>
        <v>31221394.33</v>
      </c>
      <c r="F16" s="262" t="s">
        <v>10</v>
      </c>
      <c r="G16" s="263"/>
      <c r="H16" s="263"/>
      <c r="I16" s="263"/>
      <c r="J16" s="45">
        <f>SUM(J17+J18)</f>
        <v>2436044.4000000004</v>
      </c>
    </row>
    <row r="17" spans="1:10" ht="15.75">
      <c r="A17" s="58"/>
      <c r="B17" s="264" t="s">
        <v>11</v>
      </c>
      <c r="C17" s="264"/>
      <c r="D17" s="264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56" t="s">
        <v>13</v>
      </c>
      <c r="B19" s="257"/>
      <c r="C19" s="257"/>
      <c r="D19" s="257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64" t="s">
        <v>14</v>
      </c>
      <c r="C20" s="264"/>
      <c r="D20" s="264"/>
      <c r="E20" s="52">
        <v>59895246.32</v>
      </c>
      <c r="F20" s="262" t="s">
        <v>15</v>
      </c>
      <c r="G20" s="263"/>
      <c r="H20" s="263"/>
      <c r="I20" s="263"/>
      <c r="J20" s="45">
        <f>SUM(J21:J23)</f>
        <v>8709424.04</v>
      </c>
    </row>
    <row r="21" spans="1:10" ht="15.75">
      <c r="A21" s="58"/>
      <c r="B21" s="253"/>
      <c r="C21" s="253"/>
      <c r="D21" s="253"/>
      <c r="E21" s="51"/>
      <c r="F21" s="47"/>
      <c r="G21" s="265" t="s">
        <v>16</v>
      </c>
      <c r="H21" s="265"/>
      <c r="I21" s="265"/>
      <c r="J21" s="46">
        <v>2577889.13</v>
      </c>
    </row>
    <row r="22" spans="1:10" ht="15.75">
      <c r="A22" s="256" t="s">
        <v>17</v>
      </c>
      <c r="B22" s="257"/>
      <c r="C22" s="257"/>
      <c r="D22" s="257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64" t="s">
        <v>19</v>
      </c>
      <c r="C23" s="264"/>
      <c r="D23" s="264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66" t="s">
        <v>21</v>
      </c>
      <c r="C24" s="266"/>
      <c r="D24" s="266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66" t="s">
        <v>66</v>
      </c>
      <c r="C25" s="266"/>
      <c r="D25" s="266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66" t="s">
        <v>22</v>
      </c>
      <c r="C26" s="266"/>
      <c r="D26" s="266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6" t="s">
        <v>23</v>
      </c>
      <c r="B28" s="257"/>
      <c r="C28" s="257"/>
      <c r="D28" s="257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6" t="s">
        <v>24</v>
      </c>
      <c r="C29" s="266"/>
      <c r="D29" s="266"/>
      <c r="E29" s="52">
        <f>22394626.64-5701919.73</f>
        <v>16692706.91</v>
      </c>
      <c r="F29" s="267" t="s">
        <v>25</v>
      </c>
      <c r="G29" s="268"/>
      <c r="H29" s="268"/>
      <c r="I29" s="268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6"/>
      <c r="B31" s="257"/>
      <c r="C31" s="257"/>
      <c r="D31" s="257"/>
      <c r="E31" s="51"/>
      <c r="F31" s="48"/>
      <c r="G31" s="21"/>
      <c r="H31" s="21"/>
      <c r="I31" s="21"/>
      <c r="J31" s="52"/>
    </row>
    <row r="32" spans="1:10" ht="15.75" hidden="1">
      <c r="A32" s="59"/>
      <c r="B32" s="264"/>
      <c r="C32" s="264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64"/>
      <c r="C33" s="264"/>
      <c r="D33" s="134"/>
      <c r="E33" s="66"/>
      <c r="F33" s="267" t="s">
        <v>10</v>
      </c>
      <c r="G33" s="268"/>
      <c r="H33" s="268"/>
      <c r="I33" s="268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56" t="s">
        <v>26</v>
      </c>
      <c r="B35" s="257"/>
      <c r="C35" s="257"/>
      <c r="D35" s="257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66" t="s">
        <v>27</v>
      </c>
      <c r="C36" s="266"/>
      <c r="D36" s="266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69" t="s">
        <v>29</v>
      </c>
      <c r="G39" s="270"/>
      <c r="H39" s="270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42" t="s">
        <v>30</v>
      </c>
      <c r="H40" s="242"/>
      <c r="I40" s="242"/>
      <c r="J40" s="52">
        <v>163314977.76</v>
      </c>
    </row>
    <row r="41" spans="1:10" ht="15.75">
      <c r="A41" s="256" t="s">
        <v>81</v>
      </c>
      <c r="B41" s="257"/>
      <c r="C41" s="257"/>
      <c r="D41" s="257"/>
      <c r="E41" s="51">
        <f>E42+E43+E44+E45</f>
        <v>48716855.96</v>
      </c>
      <c r="F41" s="48"/>
      <c r="G41" s="242" t="s">
        <v>32</v>
      </c>
      <c r="H41" s="242"/>
      <c r="I41" s="242"/>
      <c r="J41" s="52">
        <v>6270314</v>
      </c>
    </row>
    <row r="42" spans="1:10" ht="15.75">
      <c r="A42" s="60"/>
      <c r="B42" s="264" t="s">
        <v>19</v>
      </c>
      <c r="C42" s="264"/>
      <c r="D42" s="264"/>
      <c r="E42" s="52">
        <v>13595546.28</v>
      </c>
      <c r="F42" s="48"/>
      <c r="G42" s="242"/>
      <c r="H42" s="242"/>
      <c r="I42" s="242"/>
      <c r="J42" s="52"/>
    </row>
    <row r="43" spans="1:10" ht="15.75">
      <c r="A43" s="60"/>
      <c r="B43" s="266" t="s">
        <v>21</v>
      </c>
      <c r="C43" s="266"/>
      <c r="D43" s="266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66" t="s">
        <v>66</v>
      </c>
      <c r="C44" s="266"/>
      <c r="D44" s="266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66" t="s">
        <v>22</v>
      </c>
      <c r="C45" s="266"/>
      <c r="D45" s="266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56"/>
      <c r="B46" s="257"/>
      <c r="C46" s="257"/>
      <c r="D46" s="257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66"/>
      <c r="C47" s="266"/>
      <c r="D47" s="266"/>
      <c r="E47" s="52"/>
      <c r="F47" s="48"/>
      <c r="G47" s="242" t="s">
        <v>34</v>
      </c>
      <c r="H47" s="242"/>
      <c r="I47" s="242"/>
      <c r="J47" s="52">
        <v>11155142.77</v>
      </c>
      <c r="K47" s="48"/>
      <c r="L47" s="242"/>
      <c r="M47" s="242"/>
      <c r="N47" s="242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42" t="s">
        <v>35</v>
      </c>
      <c r="H48" s="242"/>
      <c r="I48" s="242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66"/>
      <c r="C49" s="266"/>
      <c r="D49" s="266"/>
      <c r="E49" s="52"/>
      <c r="F49" s="48"/>
      <c r="G49" s="242" t="s">
        <v>34</v>
      </c>
      <c r="H49" s="242"/>
      <c r="I49" s="242"/>
      <c r="J49" s="52">
        <v>15268872.77</v>
      </c>
      <c r="K49" s="50"/>
      <c r="L49" s="131"/>
      <c r="M49" s="131"/>
      <c r="N49" s="131"/>
      <c r="O49" s="84"/>
    </row>
    <row r="50" spans="1:15" ht="15.75">
      <c r="A50" s="256" t="s">
        <v>23</v>
      </c>
      <c r="B50" s="257"/>
      <c r="C50" s="257"/>
      <c r="D50" s="257"/>
      <c r="E50" s="51">
        <f>E51+E52</f>
        <v>5701919.73</v>
      </c>
      <c r="F50" s="48"/>
      <c r="G50" s="242" t="s">
        <v>73</v>
      </c>
      <c r="H50" s="242"/>
      <c r="I50" s="242"/>
      <c r="J50" s="52">
        <v>-14473456.22</v>
      </c>
      <c r="K50" s="48"/>
      <c r="L50" s="242"/>
      <c r="M50" s="242"/>
      <c r="N50" s="242"/>
      <c r="O50" s="85"/>
    </row>
    <row r="51" spans="1:15" ht="15.75">
      <c r="A51" s="60"/>
      <c r="B51" s="266" t="s">
        <v>58</v>
      </c>
      <c r="C51" s="266"/>
      <c r="D51" s="266"/>
      <c r="E51" s="52">
        <v>5701919.73</v>
      </c>
      <c r="F51" s="48"/>
      <c r="G51" s="242" t="s">
        <v>36</v>
      </c>
      <c r="H51" s="242"/>
      <c r="I51" s="242"/>
      <c r="J51" s="52">
        <v>0</v>
      </c>
      <c r="K51" s="48"/>
      <c r="L51" s="242"/>
      <c r="M51" s="242"/>
      <c r="N51" s="242"/>
      <c r="O51" s="85"/>
    </row>
    <row r="52" spans="1:15" ht="15.75">
      <c r="A52" s="60"/>
      <c r="B52" s="266"/>
      <c r="C52" s="266"/>
      <c r="D52" s="266"/>
      <c r="E52" s="52"/>
      <c r="F52" s="48"/>
      <c r="G52" s="242" t="s">
        <v>74</v>
      </c>
      <c r="H52" s="242"/>
      <c r="I52" s="242"/>
      <c r="J52" s="52">
        <v>-16941.74</v>
      </c>
      <c r="K52" s="48"/>
      <c r="L52" s="242"/>
      <c r="M52" s="242"/>
      <c r="N52" s="242"/>
      <c r="O52" s="85"/>
    </row>
    <row r="53" spans="1:10" s="19" customFormat="1" ht="15.75">
      <c r="A53" s="252" t="s">
        <v>37</v>
      </c>
      <c r="B53" s="253"/>
      <c r="C53" s="253"/>
      <c r="D53" s="253"/>
      <c r="E53" s="51">
        <f>SUM(E54+E58+E61+E64)</f>
        <v>6229431.69</v>
      </c>
      <c r="F53" s="48"/>
      <c r="G53" s="242" t="s">
        <v>38</v>
      </c>
      <c r="H53" s="242"/>
      <c r="I53" s="242"/>
      <c r="J53" s="52">
        <v>106338.27</v>
      </c>
    </row>
    <row r="54" spans="1:10" ht="15.75">
      <c r="A54" s="256" t="s">
        <v>67</v>
      </c>
      <c r="B54" s="257"/>
      <c r="C54" s="257"/>
      <c r="D54" s="257"/>
      <c r="E54" s="51">
        <f>E55+E56+E57</f>
        <v>3970167.54</v>
      </c>
      <c r="F54" s="48"/>
      <c r="G54" s="242" t="s">
        <v>39</v>
      </c>
      <c r="H54" s="242"/>
      <c r="I54" s="242"/>
      <c r="J54" s="52">
        <v>56602.97</v>
      </c>
    </row>
    <row r="55" spans="1:10" ht="15.75">
      <c r="A55" s="58"/>
      <c r="B55" s="264" t="s">
        <v>68</v>
      </c>
      <c r="C55" s="264"/>
      <c r="D55" s="26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64" t="s">
        <v>69</v>
      </c>
      <c r="C56" s="264"/>
      <c r="D56" s="26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64" t="s">
        <v>40</v>
      </c>
      <c r="C57" s="264"/>
      <c r="D57" s="264"/>
      <c r="E57" s="52">
        <v>-319096.2</v>
      </c>
      <c r="F57" s="48"/>
      <c r="G57" s="21"/>
      <c r="H57" s="21"/>
      <c r="I57" s="21"/>
      <c r="J57" s="49"/>
    </row>
    <row r="58" spans="1:10" ht="15.75">
      <c r="A58" s="256" t="s">
        <v>70</v>
      </c>
      <c r="B58" s="257"/>
      <c r="C58" s="257"/>
      <c r="D58" s="257"/>
      <c r="E58" s="51">
        <f>E59+E60</f>
        <v>539796.2000000002</v>
      </c>
      <c r="F58" s="48"/>
      <c r="G58" s="242"/>
      <c r="H58" s="242"/>
      <c r="I58" s="242"/>
      <c r="J58" s="52"/>
    </row>
    <row r="59" spans="1:10" ht="15.75">
      <c r="A59" s="58"/>
      <c r="B59" s="264" t="s">
        <v>71</v>
      </c>
      <c r="C59" s="264"/>
      <c r="D59" s="264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64" t="s">
        <v>40</v>
      </c>
      <c r="C60" s="264"/>
      <c r="D60" s="264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56" t="s">
        <v>75</v>
      </c>
      <c r="B61" s="257"/>
      <c r="C61" s="257"/>
      <c r="D61" s="25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64" t="s">
        <v>42</v>
      </c>
      <c r="C62" s="264"/>
      <c r="D62" s="26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64" t="s">
        <v>41</v>
      </c>
      <c r="C63" s="264"/>
      <c r="D63" s="264"/>
      <c r="E63" s="52">
        <v>-71568.17</v>
      </c>
      <c r="F63" s="48"/>
      <c r="G63" s="130"/>
      <c r="H63" s="130"/>
      <c r="I63" s="130"/>
      <c r="J63" s="49"/>
    </row>
    <row r="64" spans="1:10" ht="15.75">
      <c r="A64" s="271" t="s">
        <v>76</v>
      </c>
      <c r="B64" s="272"/>
      <c r="C64" s="272"/>
      <c r="D64" s="272"/>
      <c r="E64" s="51">
        <f>E65+E66</f>
        <v>1717708.32</v>
      </c>
      <c r="F64" s="48"/>
      <c r="G64" s="130"/>
      <c r="H64" s="242"/>
      <c r="I64" s="242"/>
      <c r="J64" s="49"/>
    </row>
    <row r="65" spans="1:10" ht="15.75">
      <c r="A65" s="58"/>
      <c r="B65" s="264" t="s">
        <v>56</v>
      </c>
      <c r="C65" s="264"/>
      <c r="D65" s="264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64" t="s">
        <v>41</v>
      </c>
      <c r="C66" s="264"/>
      <c r="D66" s="264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52" t="s">
        <v>82</v>
      </c>
      <c r="B67" s="253"/>
      <c r="C67" s="253"/>
      <c r="D67" s="253"/>
      <c r="E67" s="51">
        <f>E53+E39+E12</f>
        <v>204825854.89000002</v>
      </c>
      <c r="F67" s="269" t="s">
        <v>44</v>
      </c>
      <c r="G67" s="270"/>
      <c r="H67" s="270"/>
      <c r="I67" s="270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73" t="s">
        <v>45</v>
      </c>
      <c r="B71" s="274"/>
      <c r="C71" s="274"/>
      <c r="D71" s="274"/>
      <c r="E71" s="274"/>
      <c r="F71" s="274" t="s">
        <v>46</v>
      </c>
      <c r="G71" s="274"/>
      <c r="H71" s="274"/>
      <c r="I71" s="274"/>
      <c r="J71" s="275"/>
    </row>
    <row r="72" spans="1:10" ht="15.75">
      <c r="A72" s="276" t="s">
        <v>61</v>
      </c>
      <c r="B72" s="277"/>
      <c r="C72" s="277"/>
      <c r="D72" s="277"/>
      <c r="E72" s="277"/>
      <c r="F72" s="278"/>
      <c r="G72" s="278"/>
      <c r="H72" s="278"/>
      <c r="I72" s="278"/>
      <c r="J72" s="25"/>
    </row>
    <row r="73" spans="1:10" ht="15.75">
      <c r="A73" s="276" t="s">
        <v>59</v>
      </c>
      <c r="B73" s="277"/>
      <c r="C73" s="277"/>
      <c r="D73" s="277"/>
      <c r="E73" s="277"/>
      <c r="F73" s="277" t="s">
        <v>47</v>
      </c>
      <c r="G73" s="277"/>
      <c r="H73" s="277"/>
      <c r="I73" s="277"/>
      <c r="J73" s="279"/>
    </row>
    <row r="74" spans="1:11" s="7" customFormat="1" ht="15.75">
      <c r="A74" s="276" t="s">
        <v>62</v>
      </c>
      <c r="B74" s="277"/>
      <c r="C74" s="277"/>
      <c r="D74" s="277"/>
      <c r="E74" s="277"/>
      <c r="F74" s="277" t="s">
        <v>48</v>
      </c>
      <c r="G74" s="277"/>
      <c r="H74" s="277"/>
      <c r="I74" s="277"/>
      <c r="J74" s="279"/>
      <c r="K74" s="26"/>
    </row>
    <row r="75" spans="1:10" ht="15.75">
      <c r="A75" s="276" t="s">
        <v>49</v>
      </c>
      <c r="B75" s="277"/>
      <c r="C75" s="277"/>
      <c r="D75" s="277"/>
      <c r="E75" s="277"/>
      <c r="F75" s="277" t="s">
        <v>50</v>
      </c>
      <c r="G75" s="277"/>
      <c r="H75" s="277"/>
      <c r="I75" s="277"/>
      <c r="J75" s="279"/>
    </row>
    <row r="76" spans="1:10" s="7" customFormat="1" ht="15.75">
      <c r="A76" s="276" t="s">
        <v>64</v>
      </c>
      <c r="B76" s="277"/>
      <c r="C76" s="277"/>
      <c r="D76" s="277"/>
      <c r="E76" s="277"/>
      <c r="F76" s="283"/>
      <c r="G76" s="283"/>
      <c r="H76" s="283"/>
      <c r="I76" s="283"/>
      <c r="J76" s="284"/>
    </row>
    <row r="77" spans="1:10" ht="15.75">
      <c r="A77" s="276" t="s">
        <v>65</v>
      </c>
      <c r="B77" s="277"/>
      <c r="C77" s="277"/>
      <c r="D77" s="277"/>
      <c r="E77" s="277"/>
      <c r="F77" s="285" t="s">
        <v>51</v>
      </c>
      <c r="G77" s="285"/>
      <c r="H77" s="285"/>
      <c r="I77" s="285"/>
      <c r="J77" s="286"/>
    </row>
    <row r="78" spans="1:10" ht="15.75">
      <c r="A78" s="276" t="s">
        <v>60</v>
      </c>
      <c r="B78" s="277"/>
      <c r="C78" s="277"/>
      <c r="D78" s="277"/>
      <c r="E78" s="277"/>
      <c r="F78" s="277" t="s">
        <v>52</v>
      </c>
      <c r="G78" s="277"/>
      <c r="H78" s="277"/>
      <c r="I78" s="277"/>
      <c r="J78" s="279"/>
    </row>
    <row r="79" spans="1:10" ht="16.5" thickBot="1">
      <c r="A79" s="280" t="s">
        <v>53</v>
      </c>
      <c r="B79" s="281"/>
      <c r="C79" s="281"/>
      <c r="D79" s="281"/>
      <c r="E79" s="281"/>
      <c r="F79" s="281" t="s">
        <v>54</v>
      </c>
      <c r="G79" s="281"/>
      <c r="H79" s="281"/>
      <c r="I79" s="281"/>
      <c r="J79" s="28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115" zoomScaleNormal="115" zoomScalePageLayoutView="0" workbookViewId="0" topLeftCell="A1">
      <selection activeCell="J6" sqref="J6"/>
    </sheetView>
  </sheetViews>
  <sheetFormatPr defaultColWidth="9.140625" defaultRowHeight="15"/>
  <cols>
    <col min="1" max="1" width="2.28125" style="5" customWidth="1"/>
    <col min="2" max="2" width="4.8515625" style="5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5" width="9.140625" style="5" customWidth="1"/>
    <col min="16" max="16" width="21.140625" style="5" bestFit="1" customWidth="1"/>
    <col min="17" max="16384" width="9.140625" style="5" customWidth="1"/>
  </cols>
  <sheetData>
    <row r="1" spans="2:11" ht="12.75">
      <c r="B1" s="170"/>
      <c r="C1" s="171"/>
      <c r="D1" s="171"/>
      <c r="E1" s="172"/>
      <c r="F1" s="172"/>
      <c r="G1" s="171"/>
      <c r="H1" s="171"/>
      <c r="I1" s="171"/>
      <c r="J1" s="172"/>
      <c r="K1" s="173"/>
    </row>
    <row r="2" spans="2:14" ht="20.25">
      <c r="B2" s="174"/>
      <c r="C2" s="175"/>
      <c r="F2" s="176" t="s">
        <v>0</v>
      </c>
      <c r="G2" s="177"/>
      <c r="H2" s="177"/>
      <c r="I2" s="177"/>
      <c r="J2" s="177"/>
      <c r="K2" s="178"/>
      <c r="L2" s="177"/>
      <c r="M2" s="177"/>
      <c r="N2" s="177"/>
    </row>
    <row r="3" spans="2:14" ht="12.75">
      <c r="B3" s="174"/>
      <c r="F3" s="179" t="s">
        <v>1</v>
      </c>
      <c r="G3" s="180"/>
      <c r="H3" s="180"/>
      <c r="I3" s="180"/>
      <c r="J3" s="180"/>
      <c r="K3" s="181"/>
      <c r="L3" s="180"/>
      <c r="M3" s="180"/>
      <c r="N3" s="180"/>
    </row>
    <row r="4" spans="2:14" ht="12.75">
      <c r="B4" s="174"/>
      <c r="C4" s="287"/>
      <c r="D4" s="287"/>
      <c r="E4" s="69"/>
      <c r="F4" s="179" t="s">
        <v>2</v>
      </c>
      <c r="G4" s="180"/>
      <c r="H4" s="180"/>
      <c r="I4" s="180"/>
      <c r="J4" s="180"/>
      <c r="K4" s="181"/>
      <c r="L4" s="180"/>
      <c r="M4" s="180"/>
      <c r="N4" s="180"/>
    </row>
    <row r="5" spans="2:14" ht="15">
      <c r="B5" s="182"/>
      <c r="C5" s="287"/>
      <c r="D5" s="287"/>
      <c r="E5" s="236"/>
      <c r="F5" s="179"/>
      <c r="G5" s="180"/>
      <c r="H5" s="180"/>
      <c r="I5" s="180"/>
      <c r="J5" s="180"/>
      <c r="K5" s="181"/>
      <c r="L5" s="180"/>
      <c r="M5" s="180"/>
      <c r="N5" s="180"/>
    </row>
    <row r="6" spans="2:11" ht="15.75" customHeight="1">
      <c r="B6" s="288"/>
      <c r="C6" s="289"/>
      <c r="D6" s="289"/>
      <c r="E6" s="289"/>
      <c r="F6" s="289"/>
      <c r="K6" s="183"/>
    </row>
    <row r="7" spans="2:11" ht="20.25" customHeight="1">
      <c r="B7" s="290" t="s">
        <v>113</v>
      </c>
      <c r="C7" s="291"/>
      <c r="D7" s="291"/>
      <c r="E7" s="291"/>
      <c r="F7" s="291"/>
      <c r="G7" s="291"/>
      <c r="H7" s="291"/>
      <c r="I7" s="291"/>
      <c r="J7" s="291"/>
      <c r="K7" s="292"/>
    </row>
    <row r="8" spans="2:11" ht="15" customHeight="1" thickBot="1">
      <c r="B8" s="290"/>
      <c r="C8" s="291"/>
      <c r="D8" s="291"/>
      <c r="E8" s="291"/>
      <c r="F8" s="291"/>
      <c r="G8" s="291"/>
      <c r="H8" s="291"/>
      <c r="I8" s="291"/>
      <c r="J8" s="291"/>
      <c r="K8" s="292"/>
    </row>
    <row r="9" spans="2:11" s="17" customFormat="1" ht="25.5" customHeight="1" thickBot="1">
      <c r="B9" s="293" t="s">
        <v>4</v>
      </c>
      <c r="C9" s="294"/>
      <c r="D9" s="294"/>
      <c r="E9" s="294"/>
      <c r="F9" s="294"/>
      <c r="G9" s="293" t="s">
        <v>5</v>
      </c>
      <c r="H9" s="294"/>
      <c r="I9" s="294"/>
      <c r="J9" s="294"/>
      <c r="K9" s="295"/>
    </row>
    <row r="10" spans="2:11" s="17" customFormat="1" ht="13.5" customHeight="1">
      <c r="B10" s="184"/>
      <c r="C10" s="185"/>
      <c r="D10" s="185"/>
      <c r="E10" s="185"/>
      <c r="F10" s="162"/>
      <c r="G10" s="40"/>
      <c r="H10" s="41"/>
      <c r="I10" s="41"/>
      <c r="J10" s="41"/>
      <c r="K10" s="42"/>
    </row>
    <row r="11" spans="1:11" s="19" customFormat="1" ht="13.5" customHeight="1">
      <c r="A11" s="168"/>
      <c r="B11" s="320" t="s">
        <v>6</v>
      </c>
      <c r="C11" s="320"/>
      <c r="D11" s="320"/>
      <c r="E11" s="321"/>
      <c r="F11" s="146">
        <f>SUM(F13+F15+F17+F21+F27+F32)</f>
        <v>205182</v>
      </c>
      <c r="G11" s="254" t="s">
        <v>7</v>
      </c>
      <c r="H11" s="297"/>
      <c r="I11" s="297"/>
      <c r="J11" s="297"/>
      <c r="K11" s="44">
        <f>K15+K22</f>
        <v>69461</v>
      </c>
    </row>
    <row r="12" spans="2:11" s="19" customFormat="1" ht="13.5" customHeight="1">
      <c r="B12" s="186"/>
      <c r="C12" s="187"/>
      <c r="D12" s="187"/>
      <c r="E12" s="187"/>
      <c r="F12" s="146"/>
      <c r="G12" s="234"/>
      <c r="H12" s="237"/>
      <c r="I12" s="188"/>
      <c r="J12" s="237"/>
      <c r="K12" s="44"/>
    </row>
    <row r="13" spans="1:11" s="19" customFormat="1" ht="13.5" customHeight="1">
      <c r="A13" s="168"/>
      <c r="B13" s="298" t="s">
        <v>8</v>
      </c>
      <c r="C13" s="299"/>
      <c r="D13" s="299"/>
      <c r="E13" s="299"/>
      <c r="F13" s="166">
        <v>61</v>
      </c>
      <c r="G13" s="234"/>
      <c r="H13" s="300"/>
      <c r="I13" s="300"/>
      <c r="J13" s="300"/>
      <c r="K13" s="44"/>
    </row>
    <row r="14" spans="2:11" s="19" customFormat="1" ht="13.5" customHeight="1">
      <c r="B14" s="191"/>
      <c r="C14" s="187"/>
      <c r="D14" s="187"/>
      <c r="E14" s="187"/>
      <c r="F14" s="146"/>
      <c r="G14" s="259"/>
      <c r="H14" s="301"/>
      <c r="I14" s="301"/>
      <c r="J14" s="301"/>
      <c r="K14" s="261"/>
    </row>
    <row r="15" spans="2:13" s="19" customFormat="1" ht="13.5" customHeight="1">
      <c r="B15" s="298"/>
      <c r="C15" s="299"/>
      <c r="D15" s="299"/>
      <c r="E15" s="299"/>
      <c r="F15" s="146"/>
      <c r="G15" s="262" t="s">
        <v>10</v>
      </c>
      <c r="H15" s="302"/>
      <c r="I15" s="302"/>
      <c r="J15" s="302"/>
      <c r="K15" s="229">
        <f>SUM(K16+K17+K18+K19+K20)</f>
        <v>60274</v>
      </c>
      <c r="M15" s="142"/>
    </row>
    <row r="16" spans="2:16" ht="13.5" customHeight="1">
      <c r="B16" s="191"/>
      <c r="C16" s="303"/>
      <c r="D16" s="303"/>
      <c r="E16" s="303"/>
      <c r="F16" s="146"/>
      <c r="G16" s="234"/>
      <c r="H16" s="193" t="s">
        <v>12</v>
      </c>
      <c r="I16" s="194" t="s">
        <v>63</v>
      </c>
      <c r="J16" s="194"/>
      <c r="K16" s="222">
        <v>11777</v>
      </c>
      <c r="P16" s="228"/>
    </row>
    <row r="17" spans="2:11" ht="13.5" customHeight="1">
      <c r="B17" s="298" t="s">
        <v>13</v>
      </c>
      <c r="C17" s="299"/>
      <c r="D17" s="299"/>
      <c r="E17" s="299"/>
      <c r="F17" s="143">
        <f>F19</f>
        <v>97615</v>
      </c>
      <c r="G17" s="234"/>
      <c r="H17" s="193"/>
      <c r="I17" s="193" t="s">
        <v>12</v>
      </c>
      <c r="J17" s="194"/>
      <c r="K17" s="222">
        <v>1479</v>
      </c>
    </row>
    <row r="18" spans="2:11" ht="13.5" customHeight="1">
      <c r="B18" s="298"/>
      <c r="C18" s="299"/>
      <c r="D18" s="299"/>
      <c r="E18" s="299"/>
      <c r="F18" s="166"/>
      <c r="G18" s="234"/>
      <c r="H18" s="237"/>
      <c r="I18" s="193" t="s">
        <v>84</v>
      </c>
      <c r="J18" s="237"/>
      <c r="K18" s="222">
        <v>290</v>
      </c>
    </row>
    <row r="19" spans="2:13" ht="13.5" customHeight="1">
      <c r="B19" s="191"/>
      <c r="C19" s="303" t="s">
        <v>14</v>
      </c>
      <c r="D19" s="303"/>
      <c r="E19" s="303"/>
      <c r="F19" s="146">
        <v>97615</v>
      </c>
      <c r="G19" s="234"/>
      <c r="H19" s="237"/>
      <c r="I19" s="193" t="s">
        <v>100</v>
      </c>
      <c r="J19" s="195"/>
      <c r="K19" s="222">
        <v>6155</v>
      </c>
      <c r="M19" s="116"/>
    </row>
    <row r="20" spans="2:13" ht="13.5" customHeight="1">
      <c r="B20" s="191"/>
      <c r="C20" s="304"/>
      <c r="D20" s="304"/>
      <c r="E20" s="304"/>
      <c r="F20" s="150"/>
      <c r="G20" s="234"/>
      <c r="H20" s="237"/>
      <c r="I20" s="193" t="s">
        <v>97</v>
      </c>
      <c r="J20" s="195"/>
      <c r="K20" s="222">
        <v>40573</v>
      </c>
      <c r="M20" s="141"/>
    </row>
    <row r="21" spans="2:14" ht="13.5" customHeight="1">
      <c r="B21" s="298" t="s">
        <v>17</v>
      </c>
      <c r="C21" s="299"/>
      <c r="D21" s="299"/>
      <c r="E21" s="299"/>
      <c r="F21" s="143">
        <f>F22+F23+F24+F25</f>
        <v>64862</v>
      </c>
      <c r="G21" s="234"/>
      <c r="H21" s="237"/>
      <c r="I21" s="193"/>
      <c r="J21" s="237"/>
      <c r="K21" s="147"/>
      <c r="M21" s="140"/>
      <c r="N21" s="140"/>
    </row>
    <row r="22" spans="2:14" ht="13.5" customHeight="1">
      <c r="B22" s="191"/>
      <c r="C22" s="303" t="s">
        <v>19</v>
      </c>
      <c r="D22" s="303"/>
      <c r="E22" s="303"/>
      <c r="F22" s="221">
        <v>34633</v>
      </c>
      <c r="G22" s="262" t="s">
        <v>15</v>
      </c>
      <c r="H22" s="302"/>
      <c r="I22" s="302"/>
      <c r="J22" s="302"/>
      <c r="K22" s="229">
        <f>SUM(K23:K25)</f>
        <v>9187</v>
      </c>
      <c r="M22" s="140"/>
      <c r="N22"/>
    </row>
    <row r="23" spans="2:14" ht="13.5" customHeight="1">
      <c r="B23" s="191"/>
      <c r="C23" s="305" t="s">
        <v>21</v>
      </c>
      <c r="D23" s="305"/>
      <c r="E23" s="305"/>
      <c r="F23" s="221">
        <v>33691</v>
      </c>
      <c r="G23" s="47"/>
      <c r="H23" s="306" t="s">
        <v>16</v>
      </c>
      <c r="I23" s="306"/>
      <c r="J23" s="306"/>
      <c r="K23" s="223">
        <v>564</v>
      </c>
      <c r="N23" s="140"/>
    </row>
    <row r="24" spans="2:13" ht="13.5" customHeight="1">
      <c r="B24" s="197"/>
      <c r="C24" s="305" t="s">
        <v>66</v>
      </c>
      <c r="D24" s="305"/>
      <c r="E24" s="305"/>
      <c r="F24" s="221">
        <v>2158</v>
      </c>
      <c r="G24" s="47"/>
      <c r="H24" s="193" t="s">
        <v>18</v>
      </c>
      <c r="I24" s="193" t="s">
        <v>18</v>
      </c>
      <c r="J24" s="193"/>
      <c r="K24" s="223">
        <v>1313</v>
      </c>
      <c r="M24" s="140"/>
    </row>
    <row r="25" spans="2:11" ht="13.5" customHeight="1">
      <c r="B25" s="191"/>
      <c r="C25" s="305" t="s">
        <v>22</v>
      </c>
      <c r="D25" s="305"/>
      <c r="E25" s="305"/>
      <c r="F25" s="221">
        <f>-5058-562</f>
        <v>-5620</v>
      </c>
      <c r="G25" s="47"/>
      <c r="H25" s="193" t="s">
        <v>20</v>
      </c>
      <c r="I25" s="193" t="s">
        <v>20</v>
      </c>
      <c r="J25" s="193"/>
      <c r="K25" s="223">
        <v>7310</v>
      </c>
    </row>
    <row r="26" spans="2:13" ht="13.5" customHeight="1">
      <c r="B26" s="191"/>
      <c r="C26" s="17"/>
      <c r="D26" s="17"/>
      <c r="E26" s="198"/>
      <c r="F26" s="230"/>
      <c r="G26" s="48"/>
      <c r="H26" s="239"/>
      <c r="I26" s="239"/>
      <c r="J26" s="239"/>
      <c r="K26" s="147"/>
      <c r="M26" s="141"/>
    </row>
    <row r="27" spans="2:13" ht="13.5" customHeight="1">
      <c r="B27" s="298" t="s">
        <v>23</v>
      </c>
      <c r="C27" s="299"/>
      <c r="D27" s="299"/>
      <c r="E27" s="299"/>
      <c r="F27" s="143">
        <f>F28+F29+F30</f>
        <v>35253</v>
      </c>
      <c r="G27" s="48"/>
      <c r="H27" s="239"/>
      <c r="I27" s="239"/>
      <c r="J27" s="239"/>
      <c r="K27" s="152"/>
      <c r="M27" s="116"/>
    </row>
    <row r="28" spans="2:13" ht="11.25" customHeight="1">
      <c r="B28" s="191"/>
      <c r="C28" s="305"/>
      <c r="D28" s="305"/>
      <c r="E28" s="305"/>
      <c r="F28" s="221"/>
      <c r="G28" s="48"/>
      <c r="H28" s="195"/>
      <c r="I28" s="195"/>
      <c r="J28" s="195"/>
      <c r="K28" s="152"/>
      <c r="M28" s="116"/>
    </row>
    <row r="29" spans="2:11" ht="16.5" customHeight="1">
      <c r="B29" s="191"/>
      <c r="C29" s="305" t="s">
        <v>24</v>
      </c>
      <c r="D29" s="305"/>
      <c r="E29" s="305"/>
      <c r="F29" s="221">
        <v>35257</v>
      </c>
      <c r="G29" s="50" t="s">
        <v>55</v>
      </c>
      <c r="H29" s="195"/>
      <c r="I29" s="195"/>
      <c r="J29" s="195"/>
      <c r="K29" s="156">
        <f>K30+K41+K51</f>
        <v>230229</v>
      </c>
    </row>
    <row r="30" spans="2:11" ht="13.5" customHeight="1">
      <c r="B30" s="191"/>
      <c r="C30" s="17" t="s">
        <v>85</v>
      </c>
      <c r="D30" s="17"/>
      <c r="E30" s="198"/>
      <c r="F30" s="144">
        <v>-4</v>
      </c>
      <c r="G30" s="267" t="s">
        <v>25</v>
      </c>
      <c r="H30" s="307"/>
      <c r="I30" s="307"/>
      <c r="J30" s="307"/>
      <c r="K30" s="148">
        <f>K34</f>
        <v>32083</v>
      </c>
    </row>
    <row r="31" spans="2:11" ht="13.5" customHeight="1">
      <c r="B31" s="199"/>
      <c r="C31" s="303"/>
      <c r="D31" s="303"/>
      <c r="E31" s="192"/>
      <c r="F31" s="151"/>
      <c r="G31" s="48"/>
      <c r="H31" s="195"/>
      <c r="I31" s="195"/>
      <c r="J31" s="195"/>
      <c r="K31" s="149"/>
    </row>
    <row r="32" spans="2:13" ht="13.5" customHeight="1">
      <c r="B32" s="189" t="s">
        <v>26</v>
      </c>
      <c r="C32" s="190"/>
      <c r="D32" s="190"/>
      <c r="E32" s="190"/>
      <c r="F32" s="146">
        <f>F34+F35</f>
        <v>7391</v>
      </c>
      <c r="G32" s="48"/>
      <c r="H32" s="195"/>
      <c r="I32" s="195"/>
      <c r="J32" s="195"/>
      <c r="K32" s="149"/>
      <c r="M32" s="116"/>
    </row>
    <row r="33" spans="2:11" ht="9.75" customHeight="1">
      <c r="B33" s="189"/>
      <c r="C33" s="190"/>
      <c r="D33" s="190"/>
      <c r="E33" s="190"/>
      <c r="F33" s="146"/>
      <c r="G33" s="67"/>
      <c r="H33" s="200"/>
      <c r="I33" s="200"/>
      <c r="J33" s="200"/>
      <c r="K33" s="149"/>
    </row>
    <row r="34" spans="2:16" ht="13.5" customHeight="1">
      <c r="B34" s="191"/>
      <c r="C34" s="305" t="s">
        <v>27</v>
      </c>
      <c r="D34" s="305"/>
      <c r="E34" s="305"/>
      <c r="F34" s="221">
        <v>7769</v>
      </c>
      <c r="G34" s="267" t="s">
        <v>10</v>
      </c>
      <c r="H34" s="307"/>
      <c r="I34" s="307"/>
      <c r="J34" s="307"/>
      <c r="K34" s="229">
        <f>SUM(K35+K36+K37+K38+K39)</f>
        <v>32083</v>
      </c>
      <c r="P34" s="226"/>
    </row>
    <row r="35" spans="2:16" ht="13.5" customHeight="1">
      <c r="B35" s="191"/>
      <c r="C35" s="305" t="s">
        <v>85</v>
      </c>
      <c r="D35" s="305"/>
      <c r="E35" s="305"/>
      <c r="F35" s="221">
        <v>-378</v>
      </c>
      <c r="G35" s="48"/>
      <c r="H35" s="195" t="s">
        <v>57</v>
      </c>
      <c r="I35" s="195" t="s">
        <v>57</v>
      </c>
      <c r="J35" s="195"/>
      <c r="K35" s="222">
        <v>7240</v>
      </c>
      <c r="P35" s="226"/>
    </row>
    <row r="36" spans="2:16" ht="13.5" customHeight="1">
      <c r="B36" s="191"/>
      <c r="C36" s="196"/>
      <c r="D36" s="196"/>
      <c r="E36" s="196"/>
      <c r="F36" s="151"/>
      <c r="G36" s="67"/>
      <c r="H36" s="200"/>
      <c r="I36" s="195" t="s">
        <v>12</v>
      </c>
      <c r="J36" s="195"/>
      <c r="K36" s="222">
        <v>1167</v>
      </c>
      <c r="P36" s="226"/>
    </row>
    <row r="37" spans="2:16" ht="13.5" customHeight="1">
      <c r="B37" s="197" t="s">
        <v>55</v>
      </c>
      <c r="C37" s="196"/>
      <c r="D37" s="196"/>
      <c r="E37" s="196"/>
      <c r="F37" s="155">
        <f>F38+F50</f>
        <v>94508</v>
      </c>
      <c r="G37" s="48"/>
      <c r="H37" s="195"/>
      <c r="I37" s="195" t="s">
        <v>84</v>
      </c>
      <c r="J37" s="195"/>
      <c r="K37" s="222">
        <v>285</v>
      </c>
      <c r="P37" s="226"/>
    </row>
    <row r="38" spans="2:16" ht="13.5" customHeight="1">
      <c r="B38" s="202" t="s">
        <v>104</v>
      </c>
      <c r="C38" s="17"/>
      <c r="D38" s="17"/>
      <c r="E38" s="198"/>
      <c r="F38" s="145">
        <f>F40+F46</f>
        <v>90400</v>
      </c>
      <c r="G38" s="48"/>
      <c r="H38" s="195"/>
      <c r="I38" s="195" t="s">
        <v>97</v>
      </c>
      <c r="J38" s="195"/>
      <c r="K38" s="222">
        <v>13561</v>
      </c>
      <c r="P38" s="226"/>
    </row>
    <row r="39" spans="2:16" ht="13.5" customHeight="1">
      <c r="B39" s="203"/>
      <c r="C39" s="17"/>
      <c r="D39" s="17"/>
      <c r="E39" s="198"/>
      <c r="F39" s="230"/>
      <c r="G39" s="48"/>
      <c r="H39" s="195"/>
      <c r="I39" s="195" t="s">
        <v>100</v>
      </c>
      <c r="J39" s="195"/>
      <c r="K39" s="222">
        <v>9830</v>
      </c>
      <c r="P39" s="226"/>
    </row>
    <row r="40" spans="2:16" ht="13.5" customHeight="1">
      <c r="B40" s="298" t="s">
        <v>81</v>
      </c>
      <c r="C40" s="299"/>
      <c r="D40" s="299"/>
      <c r="E40" s="299"/>
      <c r="F40" s="143">
        <f>F41+F42+F43+F44</f>
        <v>83810</v>
      </c>
      <c r="G40" s="48"/>
      <c r="H40" s="195"/>
      <c r="I40" s="195"/>
      <c r="J40" s="195"/>
      <c r="K40" s="201"/>
      <c r="P40" s="226"/>
    </row>
    <row r="41" spans="2:16" ht="13.5" customHeight="1">
      <c r="B41" s="197"/>
      <c r="C41" s="303" t="s">
        <v>19</v>
      </c>
      <c r="D41" s="303"/>
      <c r="E41" s="303"/>
      <c r="F41" s="221">
        <v>50319</v>
      </c>
      <c r="G41" s="269" t="s">
        <v>29</v>
      </c>
      <c r="H41" s="308"/>
      <c r="I41" s="308"/>
      <c r="J41" s="195"/>
      <c r="K41" s="148">
        <f>SUM(K42:K48)</f>
        <v>197712</v>
      </c>
      <c r="P41" s="227"/>
    </row>
    <row r="42" spans="2:16" ht="13.5" customHeight="1">
      <c r="B42" s="197"/>
      <c r="C42" s="305" t="s">
        <v>21</v>
      </c>
      <c r="D42" s="305"/>
      <c r="E42" s="305"/>
      <c r="F42" s="221">
        <v>35891</v>
      </c>
      <c r="G42" s="48"/>
      <c r="H42" s="309" t="s">
        <v>30</v>
      </c>
      <c r="I42" s="309"/>
      <c r="J42" s="309"/>
      <c r="K42" s="147">
        <v>179777</v>
      </c>
      <c r="P42" s="226"/>
    </row>
    <row r="43" spans="2:16" ht="13.5" customHeight="1">
      <c r="B43" s="197"/>
      <c r="C43" s="305" t="s">
        <v>66</v>
      </c>
      <c r="D43" s="305"/>
      <c r="E43" s="305"/>
      <c r="F43" s="221">
        <v>2545</v>
      </c>
      <c r="G43" s="48"/>
      <c r="H43" s="309" t="s">
        <v>88</v>
      </c>
      <c r="I43" s="309"/>
      <c r="J43" s="309"/>
      <c r="K43" s="147">
        <v>9999</v>
      </c>
      <c r="P43" s="227"/>
    </row>
    <row r="44" spans="2:16" ht="13.5" customHeight="1">
      <c r="B44" s="197"/>
      <c r="C44" s="305" t="s">
        <v>22</v>
      </c>
      <c r="D44" s="305"/>
      <c r="E44" s="305"/>
      <c r="F44" s="221">
        <v>-4945</v>
      </c>
      <c r="G44" s="48"/>
      <c r="H44" s="241"/>
      <c r="I44" s="241" t="s">
        <v>112</v>
      </c>
      <c r="J44" s="241"/>
      <c r="K44" s="144">
        <v>-4000</v>
      </c>
      <c r="P44" s="226"/>
    </row>
    <row r="45" spans="2:16" ht="13.5" customHeight="1">
      <c r="B45" s="298"/>
      <c r="C45" s="299"/>
      <c r="D45" s="299"/>
      <c r="E45" s="299"/>
      <c r="F45" s="150"/>
      <c r="G45" s="48"/>
      <c r="H45" s="309" t="s">
        <v>91</v>
      </c>
      <c r="I45" s="309"/>
      <c r="J45" s="309"/>
      <c r="K45" s="147">
        <v>4127</v>
      </c>
      <c r="P45" s="227"/>
    </row>
    <row r="46" spans="2:11" ht="13.5" customHeight="1">
      <c r="B46" s="189" t="s">
        <v>23</v>
      </c>
      <c r="C46" s="190"/>
      <c r="D46" s="190"/>
      <c r="E46" s="190"/>
      <c r="F46" s="143">
        <f>F47+F48</f>
        <v>6590</v>
      </c>
      <c r="G46" s="48"/>
      <c r="H46" s="309" t="s">
        <v>89</v>
      </c>
      <c r="I46" s="309"/>
      <c r="J46" s="309"/>
      <c r="K46" s="147">
        <v>4647</v>
      </c>
    </row>
    <row r="47" spans="2:12" ht="13.5" customHeight="1">
      <c r="B47" s="197"/>
      <c r="C47" s="305" t="s">
        <v>58</v>
      </c>
      <c r="D47" s="305"/>
      <c r="E47" s="305"/>
      <c r="F47" s="221">
        <v>6594</v>
      </c>
      <c r="G47" s="48"/>
      <c r="H47" s="309" t="s">
        <v>90</v>
      </c>
      <c r="I47" s="309"/>
      <c r="J47" s="309"/>
      <c r="K47" s="147">
        <v>3575</v>
      </c>
      <c r="L47" s="195"/>
    </row>
    <row r="48" spans="2:16" ht="13.5" customHeight="1">
      <c r="B48" s="197"/>
      <c r="C48" s="305" t="s">
        <v>85</v>
      </c>
      <c r="D48" s="305"/>
      <c r="E48" s="305"/>
      <c r="F48" s="221">
        <v>-4</v>
      </c>
      <c r="G48" s="48"/>
      <c r="H48" s="195"/>
      <c r="I48" s="303" t="s">
        <v>101</v>
      </c>
      <c r="J48" s="303"/>
      <c r="K48" s="204">
        <v>-413</v>
      </c>
      <c r="L48" s="195"/>
      <c r="P48" s="228"/>
    </row>
    <row r="49" spans="2:12" ht="13.5" customHeight="1">
      <c r="B49" s="197"/>
      <c r="C49" s="305"/>
      <c r="D49" s="305"/>
      <c r="E49" s="305"/>
      <c r="F49" s="66"/>
      <c r="G49" s="48"/>
      <c r="H49" s="195"/>
      <c r="I49" s="195"/>
      <c r="J49" s="195"/>
      <c r="K49" s="205"/>
      <c r="L49" s="195"/>
    </row>
    <row r="50" spans="2:12" ht="13.5" customHeight="1">
      <c r="B50" s="296" t="s">
        <v>37</v>
      </c>
      <c r="C50" s="304"/>
      <c r="D50" s="304"/>
      <c r="E50" s="304"/>
      <c r="F50" s="233">
        <f>SUM(F55+F60+F63+F66+F52)</f>
        <v>4108</v>
      </c>
      <c r="G50" s="50"/>
      <c r="H50" s="238"/>
      <c r="I50" s="238"/>
      <c r="J50" s="238"/>
      <c r="K50" s="144"/>
      <c r="L50" s="206"/>
    </row>
    <row r="51" spans="2:11" ht="13.5" customHeight="1">
      <c r="B51" s="186"/>
      <c r="C51" s="187"/>
      <c r="D51" s="187"/>
      <c r="E51" s="187"/>
      <c r="F51" s="240"/>
      <c r="G51" s="50" t="s">
        <v>33</v>
      </c>
      <c r="H51" s="238"/>
      <c r="I51" s="238"/>
      <c r="J51" s="238"/>
      <c r="K51" s="143">
        <f>SUM(K53:K59)</f>
        <v>434</v>
      </c>
    </row>
    <row r="52" spans="2:11" ht="13.5" customHeight="1">
      <c r="B52" s="186" t="s">
        <v>109</v>
      </c>
      <c r="C52" s="187"/>
      <c r="D52" s="187"/>
      <c r="E52" s="187"/>
      <c r="F52" s="240">
        <f>F53</f>
        <v>10</v>
      </c>
      <c r="G52" s="50"/>
      <c r="H52" s="238"/>
      <c r="I52" s="238"/>
      <c r="J52" s="238"/>
      <c r="K52" s="144"/>
    </row>
    <row r="53" spans="2:12" ht="13.5" customHeight="1">
      <c r="B53" s="186"/>
      <c r="C53" s="192" t="s">
        <v>110</v>
      </c>
      <c r="D53" s="187"/>
      <c r="E53" s="187"/>
      <c r="F53" s="231">
        <v>10</v>
      </c>
      <c r="G53" s="48"/>
      <c r="H53" s="309" t="s">
        <v>34</v>
      </c>
      <c r="I53" s="309"/>
      <c r="J53" s="309"/>
      <c r="K53" s="144">
        <v>5431</v>
      </c>
      <c r="L53" s="195"/>
    </row>
    <row r="54" spans="2:14" s="19" customFormat="1" ht="13.5" customHeight="1">
      <c r="B54" s="186"/>
      <c r="C54" s="187"/>
      <c r="D54" s="187"/>
      <c r="E54" s="187"/>
      <c r="F54" s="240"/>
      <c r="G54" s="48"/>
      <c r="H54" s="239"/>
      <c r="I54" s="309" t="s">
        <v>36</v>
      </c>
      <c r="J54" s="309"/>
      <c r="K54" s="144">
        <v>0</v>
      </c>
      <c r="M54" s="5"/>
      <c r="N54" s="5"/>
    </row>
    <row r="55" spans="2:11" ht="13.5" customHeight="1">
      <c r="B55" s="298" t="s">
        <v>67</v>
      </c>
      <c r="C55" s="299"/>
      <c r="D55" s="299"/>
      <c r="E55" s="299"/>
      <c r="F55" s="143">
        <f>F56+F57+F58</f>
        <v>3495</v>
      </c>
      <c r="G55" s="48"/>
      <c r="H55" s="309" t="s">
        <v>73</v>
      </c>
      <c r="I55" s="309"/>
      <c r="J55" s="309"/>
      <c r="K55" s="144">
        <v>-4501</v>
      </c>
    </row>
    <row r="56" spans="2:11" ht="13.5" customHeight="1">
      <c r="B56" s="191"/>
      <c r="C56" s="303" t="s">
        <v>68</v>
      </c>
      <c r="D56" s="303"/>
      <c r="E56" s="303"/>
      <c r="F56" s="221">
        <v>2422</v>
      </c>
      <c r="G56" s="48"/>
      <c r="H56" s="309" t="s">
        <v>86</v>
      </c>
      <c r="I56" s="309"/>
      <c r="J56" s="309"/>
      <c r="K56" s="144">
        <v>-20</v>
      </c>
    </row>
    <row r="57" spans="2:11" ht="13.5" customHeight="1">
      <c r="B57" s="191"/>
      <c r="C57" s="303" t="s">
        <v>69</v>
      </c>
      <c r="D57" s="303"/>
      <c r="E57" s="303"/>
      <c r="F57" s="221">
        <v>1867</v>
      </c>
      <c r="G57" s="48"/>
      <c r="H57" s="309" t="s">
        <v>93</v>
      </c>
      <c r="I57" s="309"/>
      <c r="J57" s="309"/>
      <c r="K57" s="144">
        <v>-165</v>
      </c>
    </row>
    <row r="58" spans="2:11" ht="13.5" customHeight="1">
      <c r="B58" s="191"/>
      <c r="C58" s="303" t="s">
        <v>40</v>
      </c>
      <c r="D58" s="303"/>
      <c r="E58" s="303"/>
      <c r="F58" s="221">
        <v>-794</v>
      </c>
      <c r="G58" s="48"/>
      <c r="H58" s="309" t="s">
        <v>92</v>
      </c>
      <c r="I58" s="309"/>
      <c r="J58" s="309"/>
      <c r="K58" s="144">
        <v>-177</v>
      </c>
    </row>
    <row r="59" spans="2:11" ht="13.5" customHeight="1">
      <c r="B59" s="191"/>
      <c r="C59" s="192"/>
      <c r="D59" s="192"/>
      <c r="E59" s="192"/>
      <c r="F59" s="231"/>
      <c r="G59" s="48"/>
      <c r="H59" s="309" t="s">
        <v>111</v>
      </c>
      <c r="I59" s="309"/>
      <c r="J59" s="309"/>
      <c r="K59" s="144">
        <v>-134</v>
      </c>
    </row>
    <row r="60" spans="2:11" ht="13.5" customHeight="1">
      <c r="B60" s="298" t="s">
        <v>70</v>
      </c>
      <c r="C60" s="299"/>
      <c r="D60" s="299"/>
      <c r="E60" s="299"/>
      <c r="F60" s="143">
        <f>F61+F62</f>
        <v>454</v>
      </c>
      <c r="G60" s="48"/>
      <c r="H60" s="195"/>
      <c r="I60" s="207"/>
      <c r="J60" s="195"/>
      <c r="K60" s="153"/>
    </row>
    <row r="61" spans="2:11" ht="13.5" customHeight="1">
      <c r="B61" s="191"/>
      <c r="C61" s="303" t="s">
        <v>71</v>
      </c>
      <c r="D61" s="303"/>
      <c r="E61" s="303"/>
      <c r="F61" s="221">
        <v>1710</v>
      </c>
      <c r="G61" s="48"/>
      <c r="H61" s="195"/>
      <c r="I61" s="195"/>
      <c r="J61" s="195"/>
      <c r="K61" s="153"/>
    </row>
    <row r="62" spans="2:11" ht="13.5" customHeight="1">
      <c r="B62" s="191"/>
      <c r="C62" s="303" t="s">
        <v>40</v>
      </c>
      <c r="D62" s="303"/>
      <c r="E62" s="303"/>
      <c r="F62" s="221">
        <v>-1256</v>
      </c>
      <c r="G62" s="48"/>
      <c r="H62" s="239"/>
      <c r="I62" s="239"/>
      <c r="J62" s="239"/>
      <c r="K62" s="152"/>
    </row>
    <row r="63" spans="2:11" ht="13.5" customHeight="1">
      <c r="B63" s="298" t="s">
        <v>105</v>
      </c>
      <c r="C63" s="299"/>
      <c r="D63" s="299"/>
      <c r="E63" s="299"/>
      <c r="F63" s="143">
        <f>F64+F65</f>
        <v>35</v>
      </c>
      <c r="G63" s="48"/>
      <c r="H63" s="239"/>
      <c r="I63" s="239"/>
      <c r="J63" s="239"/>
      <c r="K63" s="152"/>
    </row>
    <row r="64" spans="2:11" ht="13.5" customHeight="1">
      <c r="B64" s="191"/>
      <c r="C64" s="303" t="s">
        <v>106</v>
      </c>
      <c r="D64" s="303"/>
      <c r="E64" s="303"/>
      <c r="F64" s="144">
        <v>35</v>
      </c>
      <c r="G64" s="48"/>
      <c r="H64" s="241"/>
      <c r="I64" s="241"/>
      <c r="J64" s="241"/>
      <c r="K64" s="152"/>
    </row>
    <row r="65" spans="2:11" ht="13.5" customHeight="1">
      <c r="B65" s="191"/>
      <c r="C65" s="303"/>
      <c r="D65" s="303"/>
      <c r="E65" s="303"/>
      <c r="F65" s="144">
        <v>0</v>
      </c>
      <c r="G65" s="48"/>
      <c r="H65" s="241"/>
      <c r="I65" s="241"/>
      <c r="J65" s="241"/>
      <c r="K65" s="152"/>
    </row>
    <row r="66" spans="2:11" ht="13.5" customHeight="1">
      <c r="B66" s="310" t="s">
        <v>76</v>
      </c>
      <c r="C66" s="311"/>
      <c r="D66" s="311"/>
      <c r="E66" s="311"/>
      <c r="F66" s="143">
        <f>F67+F68</f>
        <v>114</v>
      </c>
      <c r="G66" s="48"/>
      <c r="H66" s="241"/>
      <c r="I66" s="241"/>
      <c r="J66" s="241"/>
      <c r="K66" s="152"/>
    </row>
    <row r="67" spans="2:11" ht="13.5" customHeight="1">
      <c r="B67" s="191"/>
      <c r="C67" s="303" t="s">
        <v>56</v>
      </c>
      <c r="D67" s="303"/>
      <c r="E67" s="303"/>
      <c r="F67" s="221">
        <v>394</v>
      </c>
      <c r="G67" s="48"/>
      <c r="H67" s="241"/>
      <c r="I67" s="241"/>
      <c r="J67" s="241"/>
      <c r="K67" s="152"/>
    </row>
    <row r="68" spans="2:11" ht="13.5" customHeight="1">
      <c r="B68" s="191"/>
      <c r="C68" s="303" t="s">
        <v>41</v>
      </c>
      <c r="D68" s="303"/>
      <c r="E68" s="303"/>
      <c r="F68" s="221">
        <v>-280</v>
      </c>
      <c r="G68" s="48"/>
      <c r="H68" s="241"/>
      <c r="I68" s="241"/>
      <c r="J68" s="241"/>
      <c r="K68" s="152"/>
    </row>
    <row r="69" spans="2:16" ht="13.5" customHeight="1">
      <c r="B69" s="191"/>
      <c r="C69" s="192"/>
      <c r="D69" s="192"/>
      <c r="E69" s="192"/>
      <c r="F69" s="232"/>
      <c r="G69" s="48"/>
      <c r="H69" s="239"/>
      <c r="I69" s="239"/>
      <c r="J69" s="239"/>
      <c r="K69" s="152"/>
      <c r="P69" s="169"/>
    </row>
    <row r="70" spans="2:11" ht="13.5" customHeight="1">
      <c r="B70" s="296" t="s">
        <v>82</v>
      </c>
      <c r="C70" s="304"/>
      <c r="D70" s="304"/>
      <c r="E70" s="304"/>
      <c r="F70" s="143">
        <f>(F37+F11)</f>
        <v>299690</v>
      </c>
      <c r="G70" s="235" t="s">
        <v>44</v>
      </c>
      <c r="H70" s="239"/>
      <c r="I70" s="238"/>
      <c r="J70" s="238"/>
      <c r="K70" s="148">
        <f>K41+K11+K30+K51</f>
        <v>299690</v>
      </c>
    </row>
    <row r="71" spans="2:16" ht="13.5" customHeight="1" thickBot="1">
      <c r="B71" s="208"/>
      <c r="C71" s="209"/>
      <c r="D71" s="209"/>
      <c r="E71" s="209"/>
      <c r="F71" s="210"/>
      <c r="G71" s="211"/>
      <c r="H71" s="238"/>
      <c r="I71" s="212"/>
      <c r="J71" s="212"/>
      <c r="K71" s="213"/>
      <c r="P71" s="225"/>
    </row>
    <row r="72" spans="2:16" ht="13.5" customHeight="1" thickBot="1">
      <c r="B72" s="163"/>
      <c r="C72" s="214"/>
      <c r="D72" s="214"/>
      <c r="E72" s="214"/>
      <c r="F72" s="214"/>
      <c r="G72" s="214"/>
      <c r="H72" s="212"/>
      <c r="I72" s="214"/>
      <c r="J72" s="214"/>
      <c r="K72" s="164"/>
      <c r="P72" s="225"/>
    </row>
    <row r="73" spans="2:16" s="19" customFormat="1" ht="13.5" customHeight="1">
      <c r="B73" s="215"/>
      <c r="C73" s="216"/>
      <c r="D73" s="216"/>
      <c r="E73" s="216"/>
      <c r="F73" s="216"/>
      <c r="G73" s="216"/>
      <c r="H73" s="214"/>
      <c r="I73" s="216"/>
      <c r="J73" s="216"/>
      <c r="K73" s="217"/>
      <c r="M73" s="70"/>
      <c r="P73" s="224"/>
    </row>
    <row r="74" spans="2:13" s="19" customFormat="1" ht="13.5" customHeight="1">
      <c r="B74" s="312" t="s">
        <v>45</v>
      </c>
      <c r="C74" s="313"/>
      <c r="D74" s="313"/>
      <c r="E74" s="313"/>
      <c r="F74" s="313"/>
      <c r="G74" s="313" t="s">
        <v>46</v>
      </c>
      <c r="H74" s="313"/>
      <c r="I74" s="313"/>
      <c r="J74" s="313"/>
      <c r="K74" s="158"/>
      <c r="M74" s="70"/>
    </row>
    <row r="75" spans="2:16" s="19" customFormat="1" ht="13.5" customHeight="1">
      <c r="B75" s="167"/>
      <c r="C75" s="218"/>
      <c r="D75" s="218"/>
      <c r="E75" s="218"/>
      <c r="F75" s="218"/>
      <c r="G75" s="218"/>
      <c r="H75" s="218"/>
      <c r="I75" s="218"/>
      <c r="J75" s="218"/>
      <c r="K75" s="158"/>
      <c r="P75" s="224"/>
    </row>
    <row r="76" spans="2:16" ht="13.5" customHeight="1">
      <c r="B76" s="314" t="s">
        <v>94</v>
      </c>
      <c r="C76" s="315"/>
      <c r="D76" s="315"/>
      <c r="E76" s="315"/>
      <c r="F76" s="315"/>
      <c r="G76" s="316" t="s">
        <v>98</v>
      </c>
      <c r="H76" s="316"/>
      <c r="I76" s="316"/>
      <c r="J76" s="316"/>
      <c r="K76" s="159"/>
      <c r="P76" s="224"/>
    </row>
    <row r="77" spans="2:11" ht="13.5" customHeight="1">
      <c r="B77" s="317" t="s">
        <v>87</v>
      </c>
      <c r="C77" s="316"/>
      <c r="D77" s="316"/>
      <c r="E77" s="316"/>
      <c r="F77" s="316"/>
      <c r="G77" s="316" t="s">
        <v>99</v>
      </c>
      <c r="H77" s="316"/>
      <c r="I77" s="316"/>
      <c r="J77" s="316"/>
      <c r="K77" s="159"/>
    </row>
    <row r="78" spans="2:11" ht="13.5" customHeight="1">
      <c r="B78" s="165"/>
      <c r="C78" s="219"/>
      <c r="D78" s="219"/>
      <c r="E78" s="219"/>
      <c r="F78" s="219"/>
      <c r="G78" s="316" t="s">
        <v>103</v>
      </c>
      <c r="H78" s="316"/>
      <c r="I78" s="316"/>
      <c r="J78" s="316"/>
      <c r="K78" s="159"/>
    </row>
    <row r="79" spans="2:11" ht="13.5" customHeight="1">
      <c r="B79" s="314" t="s">
        <v>102</v>
      </c>
      <c r="C79" s="315"/>
      <c r="D79" s="315"/>
      <c r="E79" s="315"/>
      <c r="F79" s="315"/>
      <c r="G79" s="316"/>
      <c r="H79" s="316"/>
      <c r="I79" s="316"/>
      <c r="J79" s="316"/>
      <c r="K79" s="159"/>
    </row>
    <row r="80" spans="2:11" ht="13.5" customHeight="1">
      <c r="B80" s="317" t="s">
        <v>107</v>
      </c>
      <c r="C80" s="316"/>
      <c r="D80" s="316"/>
      <c r="E80" s="316"/>
      <c r="F80" s="316"/>
      <c r="G80" s="315" t="s">
        <v>51</v>
      </c>
      <c r="H80" s="315"/>
      <c r="I80" s="315"/>
      <c r="J80" s="315"/>
      <c r="K80" s="154"/>
    </row>
    <row r="81" spans="2:12" ht="13.5" customHeight="1">
      <c r="B81" s="314"/>
      <c r="C81" s="315"/>
      <c r="D81" s="315"/>
      <c r="E81" s="315"/>
      <c r="F81" s="315"/>
      <c r="G81" s="316" t="s">
        <v>52</v>
      </c>
      <c r="H81" s="316"/>
      <c r="I81" s="316"/>
      <c r="J81" s="316"/>
      <c r="K81" s="157"/>
      <c r="L81" s="220"/>
    </row>
    <row r="82" spans="2:11" ht="13.5" customHeight="1">
      <c r="B82" s="314" t="s">
        <v>95</v>
      </c>
      <c r="C82" s="315"/>
      <c r="D82" s="315"/>
      <c r="E82" s="315"/>
      <c r="F82" s="315"/>
      <c r="G82" s="316" t="s">
        <v>108</v>
      </c>
      <c r="H82" s="316"/>
      <c r="I82" s="316"/>
      <c r="J82" s="316"/>
      <c r="K82" s="159"/>
    </row>
    <row r="83" spans="2:11" ht="16.5" thickBot="1">
      <c r="B83" s="318" t="s">
        <v>96</v>
      </c>
      <c r="C83" s="319"/>
      <c r="D83" s="319"/>
      <c r="E83" s="319"/>
      <c r="F83" s="319"/>
      <c r="G83" s="319"/>
      <c r="H83" s="319"/>
      <c r="I83" s="319"/>
      <c r="J83" s="319"/>
      <c r="K83" s="161"/>
    </row>
    <row r="84" ht="16.5" thickBot="1">
      <c r="H84" s="160"/>
    </row>
    <row r="85" spans="2:11" ht="12.75">
      <c r="B85" s="29"/>
      <c r="C85" s="29"/>
      <c r="D85" s="29"/>
      <c r="E85" s="29"/>
      <c r="F85" s="29"/>
      <c r="G85" s="29"/>
      <c r="I85" s="29"/>
      <c r="J85" s="29"/>
      <c r="K85" s="29"/>
    </row>
    <row r="86" ht="12.75">
      <c r="H86" s="29"/>
    </row>
    <row r="88" ht="12.75">
      <c r="G88" s="30"/>
    </row>
    <row r="90" ht="12.75">
      <c r="K90" s="31"/>
    </row>
  </sheetData>
  <sheetProtection/>
  <mergeCells count="88">
    <mergeCell ref="C4:C5"/>
    <mergeCell ref="D4:D5"/>
    <mergeCell ref="B6:F6"/>
    <mergeCell ref="B7:K8"/>
    <mergeCell ref="B9:F9"/>
    <mergeCell ref="G9:K9"/>
    <mergeCell ref="B11:E11"/>
    <mergeCell ref="G11:J11"/>
    <mergeCell ref="B13:E13"/>
    <mergeCell ref="H13:J13"/>
    <mergeCell ref="G14:K14"/>
    <mergeCell ref="B15:E15"/>
    <mergeCell ref="G15:J15"/>
    <mergeCell ref="C16:E16"/>
    <mergeCell ref="B17:E17"/>
    <mergeCell ref="B18:E18"/>
    <mergeCell ref="C19:E19"/>
    <mergeCell ref="C20:E20"/>
    <mergeCell ref="B21:E21"/>
    <mergeCell ref="C22:E22"/>
    <mergeCell ref="G22:J22"/>
    <mergeCell ref="C23:E23"/>
    <mergeCell ref="H23:J23"/>
    <mergeCell ref="C24:E24"/>
    <mergeCell ref="C25:E25"/>
    <mergeCell ref="B27:E27"/>
    <mergeCell ref="C28:E28"/>
    <mergeCell ref="C29:E29"/>
    <mergeCell ref="G30:J30"/>
    <mergeCell ref="C31:D31"/>
    <mergeCell ref="C34:E34"/>
    <mergeCell ref="G34:J34"/>
    <mergeCell ref="C35:E35"/>
    <mergeCell ref="B40:E40"/>
    <mergeCell ref="C41:E41"/>
    <mergeCell ref="G41:I41"/>
    <mergeCell ref="C42:E42"/>
    <mergeCell ref="H42:J42"/>
    <mergeCell ref="C43:E43"/>
    <mergeCell ref="H43:J43"/>
    <mergeCell ref="C44:E44"/>
    <mergeCell ref="H45:J45"/>
    <mergeCell ref="B45:E45"/>
    <mergeCell ref="H46:J46"/>
    <mergeCell ref="H53:J53"/>
    <mergeCell ref="C58:E58"/>
    <mergeCell ref="I54:J54"/>
    <mergeCell ref="H47:J47"/>
    <mergeCell ref="C47:E47"/>
    <mergeCell ref="I48:J48"/>
    <mergeCell ref="C48:E48"/>
    <mergeCell ref="C49:E49"/>
    <mergeCell ref="B50:E50"/>
    <mergeCell ref="H55:J55"/>
    <mergeCell ref="C61:E61"/>
    <mergeCell ref="H56:J56"/>
    <mergeCell ref="C62:E62"/>
    <mergeCell ref="H57:J57"/>
    <mergeCell ref="B55:E55"/>
    <mergeCell ref="C56:E56"/>
    <mergeCell ref="C57:E57"/>
    <mergeCell ref="B63:E63"/>
    <mergeCell ref="H58:J58"/>
    <mergeCell ref="C64:E64"/>
    <mergeCell ref="H59:J59"/>
    <mergeCell ref="C65:E65"/>
    <mergeCell ref="B66:E66"/>
    <mergeCell ref="B60:E60"/>
    <mergeCell ref="C67:E67"/>
    <mergeCell ref="C68:E68"/>
    <mergeCell ref="B70:E70"/>
    <mergeCell ref="B74:F74"/>
    <mergeCell ref="G74:J74"/>
    <mergeCell ref="B76:F76"/>
    <mergeCell ref="G76:J76"/>
    <mergeCell ref="B77:F77"/>
    <mergeCell ref="G77:J77"/>
    <mergeCell ref="G78:J78"/>
    <mergeCell ref="B79:F79"/>
    <mergeCell ref="G79:J79"/>
    <mergeCell ref="B80:F80"/>
    <mergeCell ref="G80:J80"/>
    <mergeCell ref="B81:F81"/>
    <mergeCell ref="G81:J81"/>
    <mergeCell ref="B82:F82"/>
    <mergeCell ref="G82:J82"/>
    <mergeCell ref="B83:F83"/>
    <mergeCell ref="G83:J83"/>
  </mergeCells>
  <printOptions/>
  <pageMargins left="0.5118110236220472" right="0.31" top="0.7874015748031497" bottom="0.7874015748031497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2021-07-23T19:57:55Z</cp:lastPrinted>
  <dcterms:created xsi:type="dcterms:W3CDTF">2009-01-05T20:09:54Z</dcterms:created>
  <dcterms:modified xsi:type="dcterms:W3CDTF">2021-08-30T15:15:47Z</dcterms:modified>
  <cp:category/>
  <cp:version/>
  <cp:contentType/>
  <cp:contentStatus/>
</cp:coreProperties>
</file>