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tabRatio="847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ABRIL 2021" sheetId="7" r:id="rId7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<sst xmlns="http://schemas.openxmlformats.org/spreadsheetml/2006/main" count="649" uniqueCount="110">
  <si>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</si>
  <si>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</si>
  <si>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</si>
  <si>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</si>
  <si>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</si>
  <si>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</si>
  <si>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</si>
  <si>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</si>
  <si>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</si>
  <si>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</si>
  <si>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</si>
  <si>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</si>
  <si>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</si>
  <si>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</si>
  <si>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</si>
  <si>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</si>
  <si>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</si>
  <si>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</si>
  <si>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</si>
  <si>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</si>
  <si>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</si>
  <si>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</si>
  <si>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</si>
  <si>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</si>
  <si>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</si>
  <si>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</si>
  <si>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</si>
  <si>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</si>
  <si>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</si>
  <si>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</si>
  <si>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</si>
  <si>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</si>
  <si>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</si>
  <si>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</si>
  <si>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</si>
  <si>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</si>
  <si>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</si>
  <si>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</si>
  <si>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</si>
  <si>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</si>
  <si>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</si>
  <si>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</si>
  <si>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</si>
  <si>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</si>
  <si>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</si>
  <si>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</si>
  <si>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</si>
  <si>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</si>
  <si>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</si>
  <si>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</si>
  <si>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</si>
  <si>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</si>
  <si>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</si>
  <si>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</si>
  <si>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</si>
  <si>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</si>
  <si>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</si>
  <si>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</si>
  <si>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</si>
  <si>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</si>
  <si>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</si>
  <si>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</si>
  <si>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</si>
  <si>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</si>
  <si>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</si>
  <si>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</si>
  <si>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</si>
  <si>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</si>
  <si>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</si>
  <si>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</si>
  <si>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</si>
  <si>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</si>
  <si>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</si>
  <si>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</si>
  <si>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</si>
  <si>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</si>
  <si>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</si>
  <si>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</si>
  <si>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</si>
  <si>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</si>
  <si>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</si>
  <si>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</si>
  <si>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</si>
  <si>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</si>
  <si>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</si>
  <si>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</si>
  <si>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</si>
  <si>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</si>
  <si>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</si>
  <si>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 xml:space="preserve">Reserva Para Expansao </t>
  </si>
  <si>
    <t xml:space="preserve">Reserva Para Incentivos Fiscais  </t>
  </si>
  <si>
    <t>Reserva de Legal</t>
  </si>
  <si>
    <t>Ativo Fiscal Diferido - Impostos e Contribuições</t>
  </si>
  <si>
    <t>Imposto de Renda e Contribuição Social</t>
  </si>
  <si>
    <t>RIVAEL AGUIAR PEREIRA</t>
  </si>
  <si>
    <t xml:space="preserve">FERNANDO FREITAS SILVA </t>
  </si>
  <si>
    <t xml:space="preserve">Diretor de Operações </t>
  </si>
  <si>
    <t>Repasses do País - FUNGETUR</t>
  </si>
  <si>
    <t>FABRÍCIO BORGES AMARAL</t>
  </si>
  <si>
    <t>PAULO DE AGUIAR ALMEIDA</t>
  </si>
  <si>
    <t>CEF - PNMPO</t>
  </si>
  <si>
    <t xml:space="preserve">Lucro ou Prejuizos Acumulados (JCP) </t>
  </si>
  <si>
    <t>JOSÉ ALVES QUEIROZ</t>
  </si>
  <si>
    <t>PLÍNIO CÉSAR LUCAS VIANA</t>
  </si>
  <si>
    <t xml:space="preserve">    REALIZÁVEL A LONGO PRAZO</t>
  </si>
  <si>
    <t xml:space="preserve">     IMOBILIZADO EM CURSO</t>
  </si>
  <si>
    <t xml:space="preserve">Outros </t>
  </si>
  <si>
    <t xml:space="preserve">  Diretor Administrativo e Financeiro</t>
  </si>
  <si>
    <t xml:space="preserve"> CRC/GO 008301/O-0    </t>
  </si>
  <si>
    <t xml:space="preserve">                                            BALANCETE  PATRIMONIAL EM 30 DE ABRIL DE 2021 - EM R$ Mil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</si>
</sst>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;\(0.00\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0_ ;[Red]\-#,##0.00\ "/>
    <numFmt numFmtId="184" formatCode="_(* #,##0.0_);_(* \(#,##0.0\);_(* &quot;-&quot;??_);_(@_)"/>
    <numFmt numFmtId="185" formatCode="_(* #,##0_);_(* \(#,##0\);_(* &quot;-&quot;??_);_(@_)"/>
    <numFmt numFmtId="186" formatCode="#,##0.0;[Red]\-#,##0.0"/>
    <numFmt numFmtId="187" formatCode="#,##0.0;\-#,##0.0"/>
    <numFmt numFmtId="188" formatCode="dd/mm/yy"/>
    <numFmt numFmtId="189" formatCode="#,##0.00######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1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8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 horizontal="right"/>
    </xf>
    <xf numFmtId="178" fontId="9" fillId="33" borderId="19" xfId="0" applyNumberFormat="1" applyFont="1" applyFill="1" applyBorder="1" applyAlignment="1">
      <alignment/>
    </xf>
    <xf numFmtId="177" fontId="9" fillId="33" borderId="18" xfId="60" applyFont="1" applyFill="1" applyBorder="1" applyAlignment="1">
      <alignment horizontal="right"/>
    </xf>
    <xf numFmtId="177" fontId="8" fillId="33" borderId="18" xfId="60" applyFont="1" applyFill="1" applyBorder="1" applyAlignment="1">
      <alignment horizontal="right"/>
    </xf>
    <xf numFmtId="178" fontId="8" fillId="33" borderId="18" xfId="0" applyNumberFormat="1" applyFont="1" applyFill="1" applyBorder="1" applyAlignment="1">
      <alignment/>
    </xf>
    <xf numFmtId="175" fontId="9" fillId="33" borderId="20" xfId="0" applyNumberFormat="1" applyFont="1" applyFill="1" applyBorder="1" applyAlignment="1">
      <alignment horizontal="left"/>
    </xf>
    <xf numFmtId="175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75" fontId="9" fillId="33" borderId="22" xfId="0" applyNumberFormat="1" applyFont="1" applyFill="1" applyBorder="1" applyAlignment="1">
      <alignment horizontal="right"/>
    </xf>
    <xf numFmtId="177" fontId="56" fillId="33" borderId="18" xfId="60" applyFont="1" applyFill="1" applyBorder="1" applyAlignment="1">
      <alignment horizontal="right"/>
    </xf>
    <xf numFmtId="178" fontId="56" fillId="33" borderId="19" xfId="0" applyNumberFormat="1" applyFont="1" applyFill="1" applyBorder="1" applyAlignment="1">
      <alignment/>
    </xf>
    <xf numFmtId="178" fontId="56" fillId="33" borderId="0" xfId="0" applyNumberFormat="1" applyFont="1" applyFill="1" applyBorder="1" applyAlignment="1">
      <alignment/>
    </xf>
    <xf numFmtId="0" fontId="57" fillId="0" borderId="0" xfId="0" applyFont="1" applyAlignment="1">
      <alignment horizontal="right" vertical="center" wrapText="1"/>
    </xf>
    <xf numFmtId="177" fontId="6" fillId="0" borderId="0" xfId="0" applyNumberFormat="1" applyFont="1" applyAlignment="1">
      <alignment/>
    </xf>
    <xf numFmtId="178" fontId="8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right"/>
    </xf>
    <xf numFmtId="177" fontId="9" fillId="33" borderId="0" xfId="60" applyFont="1" applyFill="1" applyBorder="1" applyAlignment="1">
      <alignment horizontal="right"/>
    </xf>
    <xf numFmtId="177" fontId="8" fillId="33" borderId="0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7" fontId="58" fillId="33" borderId="18" xfId="60" applyFont="1" applyFill="1" applyBorder="1" applyAlignment="1">
      <alignment horizontal="right"/>
    </xf>
    <xf numFmtId="177" fontId="59" fillId="33" borderId="18" xfId="60" applyFont="1" applyFill="1" applyBorder="1" applyAlignment="1">
      <alignment horizontal="righ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9" fillId="33" borderId="18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175" fontId="8" fillId="33" borderId="0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177" fontId="2" fillId="0" borderId="0" xfId="60" applyFont="1" applyAlignment="1">
      <alignment/>
    </xf>
    <xf numFmtId="43" fontId="6" fillId="0" borderId="0" xfId="0" applyNumberFormat="1" applyFont="1" applyAlignment="1">
      <alignment/>
    </xf>
    <xf numFmtId="185" fontId="9" fillId="33" borderId="18" xfId="60" applyNumberFormat="1" applyFont="1" applyFill="1" applyBorder="1" applyAlignment="1">
      <alignment horizontal="right"/>
    </xf>
    <xf numFmtId="185" fontId="8" fillId="33" borderId="18" xfId="60" applyNumberFormat="1" applyFont="1" applyFill="1" applyBorder="1" applyAlignment="1">
      <alignment horizontal="right"/>
    </xf>
    <xf numFmtId="185" fontId="8" fillId="0" borderId="18" xfId="60" applyNumberFormat="1" applyFont="1" applyFill="1" applyBorder="1" applyAlignment="1">
      <alignment horizontal="right"/>
    </xf>
    <xf numFmtId="185" fontId="9" fillId="0" borderId="18" xfId="6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6" fillId="33" borderId="18" xfId="60" applyNumberFormat="1" applyFont="1" applyFill="1" applyBorder="1" applyAlignment="1">
      <alignment horizontal="right"/>
    </xf>
    <xf numFmtId="177" fontId="60" fillId="33" borderId="18" xfId="60" applyFont="1" applyFill="1" applyBorder="1" applyAlignment="1">
      <alignment horizontal="right"/>
    </xf>
    <xf numFmtId="185" fontId="56" fillId="0" borderId="18" xfId="60" applyNumberFormat="1" applyFont="1" applyFill="1" applyBorder="1" applyAlignment="1">
      <alignment horizontal="right"/>
    </xf>
    <xf numFmtId="38" fontId="56" fillId="33" borderId="18" xfId="0" applyNumberFormat="1" applyFont="1" applyFill="1" applyBorder="1" applyAlignment="1">
      <alignment horizontal="right"/>
    </xf>
    <xf numFmtId="38" fontId="56" fillId="33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85" fontId="58" fillId="0" borderId="18" xfId="60" applyNumberFormat="1" applyFont="1" applyFill="1" applyBorder="1" applyAlignment="1">
      <alignment horizontal="right"/>
    </xf>
    <xf numFmtId="38" fontId="58" fillId="33" borderId="18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175" fontId="61" fillId="33" borderId="23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185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7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38" fontId="2" fillId="0" borderId="18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0" xfId="0" applyFont="1" applyAlignment="1">
      <alignment horizontal="left"/>
    </xf>
    <xf numFmtId="39" fontId="62" fillId="33" borderId="0" xfId="0" applyNumberFormat="1" applyFont="1" applyFill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19" xfId="0" applyFont="1" applyBorder="1" applyAlignment="1">
      <alignment/>
    </xf>
    <xf numFmtId="0" fontId="8" fillId="0" borderId="0" xfId="0" applyFont="1" applyAlignment="1">
      <alignment horizontal="left"/>
    </xf>
    <xf numFmtId="175" fontId="8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178" fontId="8" fillId="33" borderId="0" xfId="0" applyNumberFormat="1" applyFont="1" applyFill="1" applyAlignment="1">
      <alignment/>
    </xf>
    <xf numFmtId="3" fontId="8" fillId="0" borderId="0" xfId="0" applyNumberFormat="1" applyFont="1" applyAlignment="1">
      <alignment horizontal="left"/>
    </xf>
    <xf numFmtId="0" fontId="9" fillId="0" borderId="19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9" xfId="0" applyFont="1" applyBorder="1" applyAlignment="1">
      <alignment horizontal="left"/>
    </xf>
    <xf numFmtId="178" fontId="56" fillId="33" borderId="0" xfId="0" applyNumberFormat="1" applyFont="1" applyFill="1" applyAlignment="1">
      <alignment/>
    </xf>
    <xf numFmtId="38" fontId="8" fillId="0" borderId="18" xfId="0" applyNumberFormat="1" applyFont="1" applyBorder="1" applyAlignment="1">
      <alignment horizontal="right"/>
    </xf>
    <xf numFmtId="0" fontId="12" fillId="0" borderId="19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185" fontId="59" fillId="33" borderId="18" xfId="60" applyNumberFormat="1" applyFont="1" applyFill="1" applyBorder="1" applyAlignment="1">
      <alignment/>
    </xf>
    <xf numFmtId="38" fontId="8" fillId="0" borderId="18" xfId="0" applyNumberFormat="1" applyFont="1" applyBorder="1" applyAlignment="1">
      <alignment/>
    </xf>
    <xf numFmtId="178" fontId="9" fillId="33" borderId="0" xfId="0" applyNumberFormat="1" applyFont="1" applyFill="1" applyAlignment="1">
      <alignment/>
    </xf>
    <xf numFmtId="178" fontId="13" fillId="33" borderId="0" xfId="0" applyNumberFormat="1" applyFont="1" applyFill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75" fontId="9" fillId="0" borderId="22" xfId="0" applyNumberFormat="1" applyFont="1" applyBorder="1" applyAlignment="1">
      <alignment horizontal="right"/>
    </xf>
    <xf numFmtId="175" fontId="9" fillId="0" borderId="20" xfId="0" applyNumberFormat="1" applyFont="1" applyBorder="1" applyAlignment="1">
      <alignment horizontal="left"/>
    </xf>
    <xf numFmtId="175" fontId="9" fillId="0" borderId="21" xfId="0" applyNumberFormat="1" applyFont="1" applyBorder="1" applyAlignment="1">
      <alignment horizontal="left"/>
    </xf>
    <xf numFmtId="4" fontId="9" fillId="0" borderId="22" xfId="0" applyNumberFormat="1" applyFont="1" applyBorder="1" applyAlignment="1">
      <alignment horizontal="right"/>
    </xf>
    <xf numFmtId="0" fontId="10" fillId="34" borderId="0" xfId="0" applyFont="1" applyFill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75" fontId="59" fillId="33" borderId="23" xfId="0" applyNumberFormat="1" applyFont="1" applyFill="1" applyBorder="1" applyAlignment="1">
      <alignment horizontal="right" vertical="center"/>
    </xf>
    <xf numFmtId="175" fontId="59" fillId="33" borderId="18" xfId="0" applyNumberFormat="1" applyFont="1" applyFill="1" applyBorder="1" applyAlignment="1">
      <alignment horizontal="right" vertical="center"/>
    </xf>
    <xf numFmtId="175" fontId="59" fillId="33" borderId="18" xfId="0" applyNumberFormat="1" applyFont="1" applyFill="1" applyBorder="1" applyAlignment="1">
      <alignment horizontal="right"/>
    </xf>
    <xf numFmtId="177" fontId="7" fillId="0" borderId="0" xfId="60" applyFont="1" applyAlignment="1">
      <alignment/>
    </xf>
    <xf numFmtId="177" fontId="8" fillId="0" borderId="0" xfId="60" applyFont="1" applyAlignment="1">
      <alignment/>
    </xf>
    <xf numFmtId="177" fontId="14" fillId="0" borderId="0" xfId="60" applyFont="1" applyAlignment="1">
      <alignment/>
    </xf>
    <xf numFmtId="4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75" fontId="58" fillId="33" borderId="18" xfId="0" applyNumberFormat="1" applyFont="1" applyFill="1" applyBorder="1" applyAlignment="1">
      <alignment horizontal="right" vertical="center"/>
    </xf>
    <xf numFmtId="185" fontId="56" fillId="33" borderId="18" xfId="60" applyNumberFormat="1" applyFont="1" applyFill="1" applyBorder="1" applyAlignment="1">
      <alignment horizontal="right"/>
    </xf>
    <xf numFmtId="178" fontId="9" fillId="33" borderId="19" xfId="0" applyNumberFormat="1" applyFont="1" applyFill="1" applyBorder="1" applyAlignment="1">
      <alignment horizontal="left"/>
    </xf>
    <xf numFmtId="175" fontId="9" fillId="33" borderId="19" xfId="0" applyNumberFormat="1" applyFont="1" applyFill="1" applyBorder="1" applyAlignment="1">
      <alignment horizontal="left"/>
    </xf>
    <xf numFmtId="178" fontId="8" fillId="33" borderId="0" xfId="0" applyNumberFormat="1" applyFont="1" applyFill="1" applyAlignment="1">
      <alignment horizontal="left"/>
    </xf>
    <xf numFmtId="178" fontId="9" fillId="33" borderId="0" xfId="0" applyNumberFormat="1" applyFont="1" applyFill="1" applyAlignment="1">
      <alignment horizontal="left"/>
    </xf>
    <xf numFmtId="175" fontId="9" fillId="33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175" fontId="59" fillId="33" borderId="0" xfId="0" applyNumberFormat="1" applyFont="1" applyFill="1" applyAlignment="1">
      <alignment horizontal="right" vertical="center"/>
    </xf>
    <xf numFmtId="175" fontId="58" fillId="33" borderId="2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33" borderId="0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78" fontId="9" fillId="33" borderId="19" xfId="0" applyNumberFormat="1" applyFont="1" applyFill="1" applyBorder="1" applyAlignment="1">
      <alignment horizontal="left"/>
    </xf>
    <xf numFmtId="178" fontId="9" fillId="33" borderId="0" xfId="0" applyNumberFormat="1" applyFont="1" applyFill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78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178" fontId="12" fillId="33" borderId="19" xfId="0" applyNumberFormat="1" applyFont="1" applyFill="1" applyBorder="1" applyAlignment="1">
      <alignment horizontal="left" wrapText="1"/>
    </xf>
    <xf numFmtId="178" fontId="12" fillId="33" borderId="0" xfId="0" applyNumberFormat="1" applyFont="1" applyFill="1" applyBorder="1" applyAlignment="1">
      <alignment horizontal="left" wrapText="1"/>
    </xf>
    <xf numFmtId="175" fontId="12" fillId="33" borderId="19" xfId="0" applyNumberFormat="1" applyFont="1" applyFill="1" applyBorder="1" applyAlignment="1">
      <alignment horizontal="left" wrapText="1"/>
    </xf>
    <xf numFmtId="175" fontId="12" fillId="33" borderId="0" xfId="0" applyNumberFormat="1" applyFont="1" applyFill="1" applyBorder="1" applyAlignment="1">
      <alignment horizontal="left" wrapText="1"/>
    </xf>
    <xf numFmtId="175" fontId="8" fillId="33" borderId="0" xfId="0" applyNumberFormat="1" applyFont="1" applyFill="1" applyBorder="1" applyAlignment="1">
      <alignment/>
    </xf>
    <xf numFmtId="175" fontId="9" fillId="33" borderId="19" xfId="0" applyNumberFormat="1" applyFont="1" applyFill="1" applyBorder="1" applyAlignment="1">
      <alignment horizontal="left"/>
    </xf>
    <xf numFmtId="175" fontId="9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75" fontId="9" fillId="33" borderId="19" xfId="0" applyNumberFormat="1" applyFont="1" applyFill="1" applyBorder="1" applyAlignment="1">
      <alignment horizontal="center"/>
    </xf>
    <xf numFmtId="175" fontId="9" fillId="33" borderId="0" xfId="0" applyNumberFormat="1" applyFont="1" applyFill="1" applyBorder="1" applyAlignment="1">
      <alignment horizontal="center"/>
    </xf>
    <xf numFmtId="175" fontId="9" fillId="33" borderId="18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0" xfId="0" applyFont="1" applyAlignment="1">
      <alignment horizontal="left"/>
    </xf>
    <xf numFmtId="178" fontId="8" fillId="33" borderId="0" xfId="0" applyNumberFormat="1" applyFont="1" applyFill="1" applyAlignment="1">
      <alignment horizontal="left"/>
    </xf>
    <xf numFmtId="0" fontId="12" fillId="0" borderId="19" xfId="0" applyFont="1" applyBorder="1" applyAlignment="1">
      <alignment/>
    </xf>
    <xf numFmtId="0" fontId="12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178" fontId="9" fillId="33" borderId="0" xfId="0" applyNumberFormat="1" applyFont="1" applyFill="1" applyAlignment="1">
      <alignment horizontal="left"/>
    </xf>
    <xf numFmtId="178" fontId="12" fillId="33" borderId="0" xfId="0" applyNumberFormat="1" applyFont="1" applyFill="1" applyAlignment="1">
      <alignment horizontal="left" wrapText="1"/>
    </xf>
    <xf numFmtId="175" fontId="12" fillId="33" borderId="0" xfId="0" applyNumberFormat="1" applyFont="1" applyFill="1" applyAlignment="1">
      <alignment horizontal="left" wrapText="1"/>
    </xf>
    <xf numFmtId="175" fontId="8" fillId="33" borderId="0" xfId="0" applyNumberFormat="1" applyFont="1" applyFill="1" applyAlignment="1">
      <alignment/>
    </xf>
    <xf numFmtId="0" fontId="9" fillId="0" borderId="30" xfId="0" applyFont="1" applyBorder="1" applyAlignment="1">
      <alignment horizontal="left"/>
    </xf>
    <xf numFmtId="175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center"/>
    </xf>
    <xf numFmtId="175" fontId="9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6" fillId="0" borderId="1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3" fillId="0" borderId="19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4</xdr:col>
      <xdr:colOff>866775</xdr:colOff>
      <xdr:row>5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2676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75"/>
      <c r="C4" s="275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75"/>
      <c r="C5" s="275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76"/>
      <c r="B6" s="277"/>
      <c r="C6" s="277"/>
      <c r="D6" s="277"/>
      <c r="E6" s="277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8" t="s">
        <v>72</v>
      </c>
      <c r="B8" s="279"/>
      <c r="C8" s="279"/>
      <c r="D8" s="279"/>
      <c r="E8" s="279"/>
      <c r="F8" s="279"/>
      <c r="G8" s="279"/>
      <c r="H8" s="279"/>
      <c r="I8" s="279"/>
      <c r="J8" s="280"/>
    </row>
    <row r="9" spans="1:10" ht="1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80"/>
    </row>
    <row r="10" spans="1:10" s="17" customFormat="1" ht="25.5" customHeight="1" thickBot="1">
      <c r="A10" s="281" t="s">
        <v>4</v>
      </c>
      <c r="B10" s="282"/>
      <c r="C10" s="282"/>
      <c r="D10" s="282"/>
      <c r="E10" s="282"/>
      <c r="F10" s="281" t="s">
        <v>5</v>
      </c>
      <c r="G10" s="282"/>
      <c r="H10" s="282"/>
      <c r="I10" s="282"/>
      <c r="J10" s="283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51" t="s">
        <v>6</v>
      </c>
      <c r="B12" s="252"/>
      <c r="C12" s="252"/>
      <c r="D12" s="252"/>
      <c r="E12" s="51">
        <f>SUM(E14+E16+E19+E22+E28+E31+E35)</f>
        <v>117291523.52999999</v>
      </c>
      <c r="F12" s="269" t="s">
        <v>7</v>
      </c>
      <c r="G12" s="270"/>
      <c r="H12" s="270"/>
      <c r="I12" s="270"/>
      <c r="J12" s="43">
        <f>J16+J20</f>
        <v>9937084.57</v>
      </c>
    </row>
    <row r="13" spans="1:10" s="19" customFormat="1" ht="15.7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0" s="19" customFormat="1" ht="15.75">
      <c r="A14" s="258" t="s">
        <v>8</v>
      </c>
      <c r="B14" s="259"/>
      <c r="C14" s="259"/>
      <c r="D14" s="259"/>
      <c r="E14" s="52">
        <v>49605.59</v>
      </c>
      <c r="F14" s="78"/>
      <c r="G14" s="271"/>
      <c r="H14" s="271"/>
      <c r="I14" s="271"/>
      <c r="J14" s="44"/>
    </row>
    <row r="15" spans="1:10" s="19" customFormat="1" ht="15.75">
      <c r="A15" s="58"/>
      <c r="B15" s="75"/>
      <c r="C15" s="75"/>
      <c r="D15" s="75"/>
      <c r="E15" s="52"/>
      <c r="F15" s="272"/>
      <c r="G15" s="273"/>
      <c r="H15" s="273"/>
      <c r="I15" s="273"/>
      <c r="J15" s="274"/>
    </row>
    <row r="16" spans="1:10" s="19" customFormat="1" ht="15.75">
      <c r="A16" s="258" t="s">
        <v>9</v>
      </c>
      <c r="B16" s="259"/>
      <c r="C16" s="259"/>
      <c r="D16" s="259"/>
      <c r="E16" s="51">
        <f>SUM(E17)</f>
        <v>2269237.38</v>
      </c>
      <c r="F16" s="266" t="s">
        <v>10</v>
      </c>
      <c r="G16" s="267"/>
      <c r="H16" s="267"/>
      <c r="I16" s="267"/>
      <c r="J16" s="45">
        <f>SUM(J17+J18)</f>
        <v>1582497.48</v>
      </c>
    </row>
    <row r="17" spans="1:10" ht="15.75">
      <c r="A17" s="58"/>
      <c r="B17" s="250" t="s">
        <v>11</v>
      </c>
      <c r="C17" s="250"/>
      <c r="D17" s="250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1268964.89</v>
      </c>
    </row>
    <row r="18" spans="1:10" ht="15.7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</v>
      </c>
    </row>
    <row r="19" spans="1:10" ht="15.75">
      <c r="A19" s="258" t="s">
        <v>13</v>
      </c>
      <c r="B19" s="259"/>
      <c r="C19" s="259"/>
      <c r="D19" s="259"/>
      <c r="E19" s="51">
        <f>SUM(E20)</f>
        <v>67310536.75</v>
      </c>
      <c r="F19" s="78"/>
      <c r="G19" s="73"/>
      <c r="H19" s="72"/>
      <c r="I19" s="73"/>
      <c r="J19" s="46"/>
    </row>
    <row r="20" spans="1:10" ht="15.75">
      <c r="A20" s="58"/>
      <c r="B20" s="250" t="s">
        <v>14</v>
      </c>
      <c r="C20" s="250"/>
      <c r="D20" s="250"/>
      <c r="E20" s="52">
        <v>67310536.75</v>
      </c>
      <c r="F20" s="266" t="s">
        <v>15</v>
      </c>
      <c r="G20" s="267"/>
      <c r="H20" s="267"/>
      <c r="I20" s="267"/>
      <c r="J20" s="45">
        <f>SUM(J21:J23)</f>
        <v>8354587.09</v>
      </c>
    </row>
    <row r="21" spans="1:10" ht="15.75">
      <c r="A21" s="58"/>
      <c r="B21" s="252"/>
      <c r="C21" s="252"/>
      <c r="D21" s="252"/>
      <c r="E21" s="51"/>
      <c r="F21" s="47"/>
      <c r="G21" s="268" t="s">
        <v>16</v>
      </c>
      <c r="H21" s="268"/>
      <c r="I21" s="268"/>
      <c r="J21" s="46">
        <v>1922631.44</v>
      </c>
    </row>
    <row r="22" spans="1:10" ht="15.75">
      <c r="A22" s="258" t="s">
        <v>17</v>
      </c>
      <c r="B22" s="259"/>
      <c r="C22" s="259"/>
      <c r="D22" s="259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>
      <c r="A23" s="58"/>
      <c r="B23" s="250" t="s">
        <v>19</v>
      </c>
      <c r="C23" s="250"/>
      <c r="D23" s="250"/>
      <c r="E23" s="52">
        <v>25960181.26</v>
      </c>
      <c r="F23" s="47"/>
      <c r="G23" s="72" t="s">
        <v>20</v>
      </c>
      <c r="H23" s="72" t="s">
        <v>20</v>
      </c>
      <c r="I23" s="72"/>
      <c r="J23" s="46">
        <f>34445.03+5727932.63</f>
        <v>5762377.66</v>
      </c>
    </row>
    <row r="24" spans="1:10" ht="15.75">
      <c r="A24" s="58"/>
      <c r="B24" s="263" t="s">
        <v>21</v>
      </c>
      <c r="C24" s="263"/>
      <c r="D24" s="263"/>
      <c r="E24" s="52">
        <f>7868031.29+1926080.41</f>
        <v>9794111.7</v>
      </c>
      <c r="F24" s="47"/>
      <c r="G24" s="73"/>
      <c r="H24" s="72"/>
      <c r="I24" s="20"/>
      <c r="J24" s="46"/>
    </row>
    <row r="25" spans="1:10" ht="15.75">
      <c r="A25" s="60"/>
      <c r="B25" s="263" t="s">
        <v>66</v>
      </c>
      <c r="C25" s="263"/>
      <c r="D25" s="263"/>
      <c r="E25" s="52">
        <v>43674.43</v>
      </c>
      <c r="F25" s="48"/>
      <c r="G25" s="71"/>
      <c r="H25" s="71"/>
      <c r="I25" s="71"/>
      <c r="J25" s="49"/>
    </row>
    <row r="26" spans="1:10" ht="15.75">
      <c r="A26" s="58"/>
      <c r="B26" s="263" t="s">
        <v>22</v>
      </c>
      <c r="C26" s="263"/>
      <c r="D26" s="263"/>
      <c r="E26" s="52">
        <v>-5186135.23</v>
      </c>
      <c r="F26" s="48"/>
      <c r="G26" s="71"/>
      <c r="H26" s="71"/>
      <c r="I26" s="7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8" t="s">
        <v>23</v>
      </c>
      <c r="B28" s="259"/>
      <c r="C28" s="259"/>
      <c r="D28" s="259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>
      <c r="A29" s="58"/>
      <c r="B29" s="263" t="s">
        <v>24</v>
      </c>
      <c r="C29" s="263"/>
      <c r="D29" s="263"/>
      <c r="E29" s="52">
        <f>20805587.54-4084795.41</f>
        <v>16720792.129999999</v>
      </c>
      <c r="F29" s="264" t="s">
        <v>25</v>
      </c>
      <c r="G29" s="265"/>
      <c r="H29" s="265"/>
      <c r="I29" s="265"/>
      <c r="J29" s="51">
        <f>J33</f>
        <v>15730042.42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8"/>
      <c r="B31" s="259"/>
      <c r="C31" s="259"/>
      <c r="D31" s="259"/>
      <c r="E31" s="51"/>
      <c r="F31" s="48"/>
      <c r="G31" s="21"/>
      <c r="H31" s="21"/>
      <c r="I31" s="21"/>
      <c r="J31" s="52"/>
    </row>
    <row r="32" spans="1:10" ht="15.75" hidden="1">
      <c r="A32" s="59"/>
      <c r="B32" s="250"/>
      <c r="C32" s="250"/>
      <c r="D32" s="74"/>
      <c r="E32" s="66"/>
      <c r="F32" s="67"/>
      <c r="G32" s="68"/>
      <c r="H32" s="68"/>
      <c r="I32" s="68"/>
      <c r="J32" s="66"/>
    </row>
    <row r="33" spans="1:10" ht="15.75">
      <c r="A33" s="59"/>
      <c r="B33" s="250"/>
      <c r="C33" s="250"/>
      <c r="D33" s="74"/>
      <c r="E33" s="66"/>
      <c r="F33" s="264" t="s">
        <v>10</v>
      </c>
      <c r="G33" s="265"/>
      <c r="H33" s="265"/>
      <c r="I33" s="265"/>
      <c r="J33" s="51">
        <f>SUM(J34+J35)</f>
        <v>15730042.42</v>
      </c>
    </row>
    <row r="34" spans="1:10" ht="15.7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0" ht="15.75">
      <c r="A35" s="258" t="s">
        <v>26</v>
      </c>
      <c r="B35" s="259"/>
      <c r="C35" s="259"/>
      <c r="D35" s="259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0" ht="15.75">
      <c r="A36" s="58"/>
      <c r="B36" s="263" t="s">
        <v>27</v>
      </c>
      <c r="C36" s="263"/>
      <c r="D36" s="263"/>
      <c r="E36" s="52">
        <v>329519.52</v>
      </c>
      <c r="F36" s="48"/>
      <c r="G36" s="21"/>
      <c r="H36" s="21"/>
      <c r="I36" s="21"/>
      <c r="J36" s="49"/>
    </row>
    <row r="37" spans="1:10" ht="15.7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42672624.67</v>
      </c>
      <c r="F39" s="253" t="s">
        <v>29</v>
      </c>
      <c r="G39" s="254"/>
      <c r="H39" s="254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62" t="s">
        <v>30</v>
      </c>
      <c r="H40" s="262"/>
      <c r="I40" s="262"/>
      <c r="J40" s="52">
        <v>133378731.77</v>
      </c>
    </row>
    <row r="41" spans="1:10" ht="15.75">
      <c r="A41" s="258" t="s">
        <v>31</v>
      </c>
      <c r="B41" s="259"/>
      <c r="C41" s="259"/>
      <c r="D41" s="259"/>
      <c r="E41" s="51">
        <f>E42+E43+E44+E45</f>
        <v>38587829.260000005</v>
      </c>
      <c r="F41" s="48"/>
      <c r="G41" s="262" t="s">
        <v>32</v>
      </c>
      <c r="H41" s="262"/>
      <c r="I41" s="262"/>
      <c r="J41" s="52">
        <v>7312597.39</v>
      </c>
    </row>
    <row r="42" spans="1:10" ht="15.75">
      <c r="A42" s="60"/>
      <c r="B42" s="250" t="s">
        <v>19</v>
      </c>
      <c r="C42" s="250"/>
      <c r="D42" s="250"/>
      <c r="E42" s="52">
        <v>13498593.15</v>
      </c>
      <c r="F42" s="48"/>
      <c r="G42" s="262"/>
      <c r="H42" s="262"/>
      <c r="I42" s="262"/>
      <c r="J42" s="52"/>
    </row>
    <row r="43" spans="1:10" ht="15.75">
      <c r="A43" s="60"/>
      <c r="B43" s="263" t="s">
        <v>21</v>
      </c>
      <c r="C43" s="263"/>
      <c r="D43" s="263"/>
      <c r="E43" s="52">
        <f>15494786.56+12011818.35</f>
        <v>27506604.91</v>
      </c>
      <c r="F43" s="48"/>
      <c r="G43" s="71"/>
      <c r="H43" s="71"/>
      <c r="I43" s="71"/>
      <c r="J43" s="49"/>
    </row>
    <row r="44" spans="1:10" ht="15.75">
      <c r="A44" s="60"/>
      <c r="B44" s="263" t="s">
        <v>66</v>
      </c>
      <c r="C44" s="263"/>
      <c r="D44" s="263"/>
      <c r="E44" s="52">
        <v>611328.96</v>
      </c>
      <c r="F44" s="48"/>
      <c r="G44" s="71"/>
      <c r="H44" s="71"/>
      <c r="I44" s="71"/>
      <c r="J44" s="49"/>
    </row>
    <row r="45" spans="1:10" ht="15.75">
      <c r="A45" s="60"/>
      <c r="B45" s="263" t="s">
        <v>22</v>
      </c>
      <c r="C45" s="263"/>
      <c r="D45" s="263"/>
      <c r="E45" s="52">
        <v>-3028697.76</v>
      </c>
      <c r="F45" s="48"/>
      <c r="G45" s="21"/>
      <c r="H45" s="21"/>
      <c r="I45" s="21"/>
      <c r="J45" s="53"/>
    </row>
    <row r="46" spans="1:15" ht="15" customHeight="1">
      <c r="A46" s="258"/>
      <c r="B46" s="259"/>
      <c r="C46" s="259"/>
      <c r="D46" s="259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customHeight="1" hidden="1">
      <c r="A47" s="60"/>
      <c r="B47" s="263"/>
      <c r="C47" s="263"/>
      <c r="D47" s="263"/>
      <c r="E47" s="52"/>
      <c r="F47" s="48"/>
      <c r="G47" s="262" t="s">
        <v>34</v>
      </c>
      <c r="H47" s="262"/>
      <c r="I47" s="262"/>
      <c r="J47" s="52">
        <v>11155142.77</v>
      </c>
      <c r="K47" s="48"/>
      <c r="L47" s="262"/>
      <c r="M47" s="262"/>
      <c r="N47" s="262"/>
      <c r="O47" s="83"/>
    </row>
    <row r="48" spans="1:15" ht="15.75" customHeight="1" hidden="1">
      <c r="A48" s="60"/>
      <c r="B48" s="76"/>
      <c r="C48" s="76"/>
      <c r="D48" s="76"/>
      <c r="E48" s="52"/>
      <c r="F48" s="48"/>
      <c r="G48" s="262" t="s">
        <v>35</v>
      </c>
      <c r="H48" s="262"/>
      <c r="I48" s="262"/>
      <c r="J48" s="52">
        <v>-10361959.04</v>
      </c>
      <c r="K48" s="48"/>
      <c r="L48" s="81"/>
      <c r="M48" s="81"/>
      <c r="N48" s="81"/>
      <c r="O48" s="83"/>
    </row>
    <row r="49" spans="1:15" ht="15.75">
      <c r="A49" s="60"/>
      <c r="B49" s="263"/>
      <c r="C49" s="263"/>
      <c r="D49" s="263"/>
      <c r="E49" s="52"/>
      <c r="F49" s="48"/>
      <c r="G49" s="262" t="s">
        <v>34</v>
      </c>
      <c r="H49" s="262"/>
      <c r="I49" s="262"/>
      <c r="J49" s="52">
        <v>2841914.21</v>
      </c>
      <c r="K49" s="50"/>
      <c r="L49" s="82"/>
      <c r="M49" s="82"/>
      <c r="N49" s="82"/>
      <c r="O49" s="84"/>
    </row>
    <row r="50" spans="1:15" ht="15.75">
      <c r="A50" s="258" t="s">
        <v>23</v>
      </c>
      <c r="B50" s="259"/>
      <c r="C50" s="259"/>
      <c r="D50" s="259"/>
      <c r="E50" s="51">
        <f>E51+E52</f>
        <v>4084795.41</v>
      </c>
      <c r="F50" s="48"/>
      <c r="G50" s="262" t="s">
        <v>73</v>
      </c>
      <c r="H50" s="262"/>
      <c r="I50" s="262"/>
      <c r="J50" s="52">
        <v>-2775939.96</v>
      </c>
      <c r="K50" s="48"/>
      <c r="L50" s="262"/>
      <c r="M50" s="262"/>
      <c r="N50" s="262"/>
      <c r="O50" s="85"/>
    </row>
    <row r="51" spans="1:15" ht="15.75">
      <c r="A51" s="60"/>
      <c r="B51" s="263" t="s">
        <v>58</v>
      </c>
      <c r="C51" s="263"/>
      <c r="D51" s="263"/>
      <c r="E51" s="52">
        <v>4084795.41</v>
      </c>
      <c r="F51" s="48"/>
      <c r="G51" s="262" t="s">
        <v>36</v>
      </c>
      <c r="H51" s="262"/>
      <c r="I51" s="262"/>
      <c r="J51" s="52">
        <v>0</v>
      </c>
      <c r="K51" s="48"/>
      <c r="L51" s="262"/>
      <c r="M51" s="262"/>
      <c r="N51" s="262"/>
      <c r="O51" s="85"/>
    </row>
    <row r="52" spans="1:15" ht="15.75">
      <c r="A52" s="60"/>
      <c r="B52" s="263"/>
      <c r="C52" s="263"/>
      <c r="D52" s="263"/>
      <c r="E52" s="52"/>
      <c r="F52" s="48"/>
      <c r="G52" s="262" t="s">
        <v>74</v>
      </c>
      <c r="H52" s="262"/>
      <c r="I52" s="262"/>
      <c r="J52" s="52">
        <v>-289.53</v>
      </c>
      <c r="K52" s="48"/>
      <c r="L52" s="262"/>
      <c r="M52" s="262"/>
      <c r="N52" s="262"/>
      <c r="O52" s="85"/>
    </row>
    <row r="53" spans="1:10" s="19" customFormat="1" ht="15.75">
      <c r="A53" s="251" t="s">
        <v>37</v>
      </c>
      <c r="B53" s="252"/>
      <c r="C53" s="252"/>
      <c r="D53" s="252"/>
      <c r="E53" s="51">
        <f>SUM(E54+E58+E61+E64)</f>
        <v>6481736.79</v>
      </c>
      <c r="F53" s="48"/>
      <c r="G53" s="262" t="s">
        <v>38</v>
      </c>
      <c r="H53" s="262"/>
      <c r="I53" s="262"/>
      <c r="J53" s="52">
        <v>-31322.43</v>
      </c>
    </row>
    <row r="54" spans="1:10" ht="15.75">
      <c r="A54" s="258" t="s">
        <v>67</v>
      </c>
      <c r="B54" s="259"/>
      <c r="C54" s="259"/>
      <c r="D54" s="259"/>
      <c r="E54" s="51">
        <f>E55+E56+E57</f>
        <v>4006538.7</v>
      </c>
      <c r="F54" s="48"/>
      <c r="G54" s="262" t="s">
        <v>39</v>
      </c>
      <c r="H54" s="262"/>
      <c r="I54" s="262"/>
      <c r="J54" s="52">
        <v>53066.55</v>
      </c>
    </row>
    <row r="55" spans="1:10" ht="15.75">
      <c r="A55" s="58"/>
      <c r="B55" s="250" t="s">
        <v>68</v>
      </c>
      <c r="C55" s="250"/>
      <c r="D55" s="250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0" t="s">
        <v>69</v>
      </c>
      <c r="C56" s="250"/>
      <c r="D56" s="250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0" t="s">
        <v>40</v>
      </c>
      <c r="C57" s="250"/>
      <c r="D57" s="250"/>
      <c r="E57" s="52">
        <f>-282725.04</f>
        <v>-282725.04</v>
      </c>
      <c r="F57" s="48"/>
      <c r="G57" s="21"/>
      <c r="H57" s="21"/>
      <c r="I57" s="21"/>
      <c r="J57" s="49"/>
    </row>
    <row r="58" spans="1:10" ht="15.75">
      <c r="A58" s="258" t="s">
        <v>70</v>
      </c>
      <c r="B58" s="259"/>
      <c r="C58" s="259"/>
      <c r="D58" s="259"/>
      <c r="E58" s="51">
        <f>E59+E60</f>
        <v>590608.5</v>
      </c>
      <c r="F58" s="48"/>
      <c r="G58" s="262"/>
      <c r="H58" s="262"/>
      <c r="I58" s="262"/>
      <c r="J58" s="52"/>
    </row>
    <row r="59" spans="1:10" ht="15.75">
      <c r="A59" s="58"/>
      <c r="B59" s="250" t="s">
        <v>71</v>
      </c>
      <c r="C59" s="250"/>
      <c r="D59" s="250"/>
      <c r="E59" s="52">
        <v>1736321.02</v>
      </c>
      <c r="F59" s="48"/>
      <c r="G59" s="71"/>
      <c r="H59" s="71"/>
      <c r="I59" s="71"/>
      <c r="J59" s="49"/>
    </row>
    <row r="60" spans="1:10" ht="15.75">
      <c r="A60" s="58"/>
      <c r="B60" s="250" t="s">
        <v>40</v>
      </c>
      <c r="C60" s="250"/>
      <c r="D60" s="250"/>
      <c r="E60" s="52">
        <v>-1145712.52</v>
      </c>
      <c r="F60" s="48"/>
      <c r="G60" s="71"/>
      <c r="H60" s="71"/>
      <c r="I60" s="71"/>
      <c r="J60" s="49"/>
    </row>
    <row r="61" spans="1:10" ht="15.75">
      <c r="A61" s="258" t="s">
        <v>75</v>
      </c>
      <c r="B61" s="259"/>
      <c r="C61" s="259"/>
      <c r="D61" s="259"/>
      <c r="E61" s="51">
        <f>E62+E63</f>
        <v>1765.1000000000058</v>
      </c>
      <c r="F61" s="48"/>
      <c r="G61" s="21"/>
      <c r="H61" s="35"/>
      <c r="I61" s="21"/>
      <c r="J61" s="53"/>
    </row>
    <row r="62" spans="1:10" ht="15.75">
      <c r="A62" s="58"/>
      <c r="B62" s="250" t="s">
        <v>42</v>
      </c>
      <c r="C62" s="250"/>
      <c r="D62" s="250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0" t="s">
        <v>41</v>
      </c>
      <c r="C63" s="250"/>
      <c r="D63" s="250"/>
      <c r="E63" s="52">
        <v>-71562.7</v>
      </c>
      <c r="F63" s="48"/>
      <c r="G63" s="71"/>
      <c r="H63" s="71"/>
      <c r="I63" s="71"/>
      <c r="J63" s="49"/>
    </row>
    <row r="64" spans="1:10" ht="15.75">
      <c r="A64" s="260" t="s">
        <v>76</v>
      </c>
      <c r="B64" s="261"/>
      <c r="C64" s="261"/>
      <c r="D64" s="261"/>
      <c r="E64" s="51">
        <f>E65+E66</f>
        <v>1882824.49</v>
      </c>
      <c r="F64" s="48"/>
      <c r="G64" s="71"/>
      <c r="H64" s="262"/>
      <c r="I64" s="262"/>
      <c r="J64" s="49"/>
    </row>
    <row r="65" spans="1:10" ht="15.75">
      <c r="A65" s="58"/>
      <c r="B65" s="250" t="s">
        <v>56</v>
      </c>
      <c r="C65" s="250"/>
      <c r="D65" s="250"/>
      <c r="E65" s="52">
        <v>2319674.58</v>
      </c>
      <c r="F65" s="48"/>
      <c r="G65" s="71"/>
      <c r="H65" s="71"/>
      <c r="I65" s="71"/>
      <c r="J65" s="49"/>
    </row>
    <row r="66" spans="1:10" ht="15.75">
      <c r="A66" s="58"/>
      <c r="B66" s="250" t="s">
        <v>41</v>
      </c>
      <c r="C66" s="250"/>
      <c r="D66" s="250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>
      <c r="A67" s="251" t="s">
        <v>43</v>
      </c>
      <c r="B67" s="252"/>
      <c r="C67" s="252"/>
      <c r="D67" s="252"/>
      <c r="E67" s="51">
        <f>E53+E39+E12</f>
        <v>166445884.98999998</v>
      </c>
      <c r="F67" s="253" t="s">
        <v>44</v>
      </c>
      <c r="G67" s="254"/>
      <c r="H67" s="254"/>
      <c r="I67" s="254"/>
      <c r="J67" s="51">
        <f>J39+J12+J29+J46</f>
        <v>166445884.98999998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5" t="s">
        <v>45</v>
      </c>
      <c r="B71" s="256"/>
      <c r="C71" s="256"/>
      <c r="D71" s="256"/>
      <c r="E71" s="256"/>
      <c r="F71" s="256" t="s">
        <v>46</v>
      </c>
      <c r="G71" s="256"/>
      <c r="H71" s="256"/>
      <c r="I71" s="256"/>
      <c r="J71" s="257"/>
    </row>
    <row r="72" spans="1:10" ht="15.75">
      <c r="A72" s="239" t="s">
        <v>61</v>
      </c>
      <c r="B72" s="240"/>
      <c r="C72" s="240"/>
      <c r="D72" s="240"/>
      <c r="E72" s="240"/>
      <c r="F72" s="249"/>
      <c r="G72" s="249"/>
      <c r="H72" s="249"/>
      <c r="I72" s="249"/>
      <c r="J72" s="25"/>
    </row>
    <row r="73" spans="1:10" ht="15.75">
      <c r="A73" s="239" t="s">
        <v>59</v>
      </c>
      <c r="B73" s="240"/>
      <c r="C73" s="240"/>
      <c r="D73" s="240"/>
      <c r="E73" s="240"/>
      <c r="F73" s="240" t="s">
        <v>47</v>
      </c>
      <c r="G73" s="240"/>
      <c r="H73" s="240"/>
      <c r="I73" s="240"/>
      <c r="J73" s="241"/>
    </row>
    <row r="74" spans="1:11" s="7" customFormat="1" ht="15.75">
      <c r="A74" s="239" t="s">
        <v>62</v>
      </c>
      <c r="B74" s="240"/>
      <c r="C74" s="240"/>
      <c r="D74" s="240"/>
      <c r="E74" s="240"/>
      <c r="F74" s="240" t="s">
        <v>48</v>
      </c>
      <c r="G74" s="240"/>
      <c r="H74" s="240"/>
      <c r="I74" s="240"/>
      <c r="J74" s="241"/>
      <c r="K74" s="26"/>
    </row>
    <row r="75" spans="1:10" ht="15.75">
      <c r="A75" s="239" t="s">
        <v>49</v>
      </c>
      <c r="B75" s="240"/>
      <c r="C75" s="240"/>
      <c r="D75" s="240"/>
      <c r="E75" s="240"/>
      <c r="F75" s="240" t="s">
        <v>50</v>
      </c>
      <c r="G75" s="240"/>
      <c r="H75" s="240"/>
      <c r="I75" s="240"/>
      <c r="J75" s="241"/>
    </row>
    <row r="76" spans="1:10" s="7" customFormat="1" ht="15.75">
      <c r="A76" s="239" t="s">
        <v>64</v>
      </c>
      <c r="B76" s="240"/>
      <c r="C76" s="240"/>
      <c r="D76" s="240"/>
      <c r="E76" s="240"/>
      <c r="F76" s="245"/>
      <c r="G76" s="245"/>
      <c r="H76" s="245"/>
      <c r="I76" s="245"/>
      <c r="J76" s="246"/>
    </row>
    <row r="77" spans="1:10" ht="15.75">
      <c r="A77" s="239" t="s">
        <v>65</v>
      </c>
      <c r="B77" s="240"/>
      <c r="C77" s="240"/>
      <c r="D77" s="240"/>
      <c r="E77" s="240"/>
      <c r="F77" s="247" t="s">
        <v>51</v>
      </c>
      <c r="G77" s="247"/>
      <c r="H77" s="247"/>
      <c r="I77" s="247"/>
      <c r="J77" s="248"/>
    </row>
    <row r="78" spans="1:10" ht="15.75">
      <c r="A78" s="239" t="s">
        <v>60</v>
      </c>
      <c r="B78" s="240"/>
      <c r="C78" s="240"/>
      <c r="D78" s="240"/>
      <c r="E78" s="240"/>
      <c r="F78" s="240" t="s">
        <v>52</v>
      </c>
      <c r="G78" s="240"/>
      <c r="H78" s="240"/>
      <c r="I78" s="240"/>
      <c r="J78" s="241"/>
    </row>
    <row r="79" spans="1:10" ht="16.5" thickBot="1">
      <c r="A79" s="242" t="s">
        <v>53</v>
      </c>
      <c r="B79" s="243"/>
      <c r="C79" s="243"/>
      <c r="D79" s="243"/>
      <c r="E79" s="243"/>
      <c r="F79" s="243" t="s">
        <v>54</v>
      </c>
      <c r="G79" s="243"/>
      <c r="H79" s="243"/>
      <c r="I79" s="243"/>
      <c r="J79" s="244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52:D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75"/>
      <c r="C4" s="275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75"/>
      <c r="C5" s="275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76"/>
      <c r="B6" s="277"/>
      <c r="C6" s="277"/>
      <c r="D6" s="277"/>
      <c r="E6" s="277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8" t="s">
        <v>78</v>
      </c>
      <c r="B8" s="279"/>
      <c r="C8" s="279"/>
      <c r="D8" s="279"/>
      <c r="E8" s="279"/>
      <c r="F8" s="279"/>
      <c r="G8" s="279"/>
      <c r="H8" s="279"/>
      <c r="I8" s="279"/>
      <c r="J8" s="280"/>
    </row>
    <row r="9" spans="1:10" ht="1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80"/>
    </row>
    <row r="10" spans="1:10" s="17" customFormat="1" ht="25.5" customHeight="1" thickBot="1">
      <c r="A10" s="281" t="s">
        <v>4</v>
      </c>
      <c r="B10" s="282"/>
      <c r="C10" s="282"/>
      <c r="D10" s="282"/>
      <c r="E10" s="282"/>
      <c r="F10" s="281" t="s">
        <v>5</v>
      </c>
      <c r="G10" s="282"/>
      <c r="H10" s="282"/>
      <c r="I10" s="282"/>
      <c r="J10" s="283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51" t="s">
        <v>6</v>
      </c>
      <c r="B12" s="252"/>
      <c r="C12" s="252"/>
      <c r="D12" s="252"/>
      <c r="E12" s="51">
        <f>SUM(E14+E16+E19+E22+E28+E31+E35)</f>
        <v>114629788.05</v>
      </c>
      <c r="F12" s="269" t="s">
        <v>7</v>
      </c>
      <c r="G12" s="270"/>
      <c r="H12" s="270"/>
      <c r="I12" s="270"/>
      <c r="J12" s="43">
        <f>J16+J20</f>
        <v>10476096.57</v>
      </c>
    </row>
    <row r="13" spans="1:10" s="19" customFormat="1" ht="15.7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0" s="19" customFormat="1" ht="15.75">
      <c r="A14" s="258" t="s">
        <v>8</v>
      </c>
      <c r="B14" s="259"/>
      <c r="C14" s="259"/>
      <c r="D14" s="259"/>
      <c r="E14" s="52">
        <v>48647.4</v>
      </c>
      <c r="F14" s="94"/>
      <c r="G14" s="271"/>
      <c r="H14" s="271"/>
      <c r="I14" s="271"/>
      <c r="J14" s="44"/>
    </row>
    <row r="15" spans="1:10" s="19" customFormat="1" ht="15.75">
      <c r="A15" s="58"/>
      <c r="B15" s="91"/>
      <c r="C15" s="91"/>
      <c r="D15" s="91"/>
      <c r="E15" s="52"/>
      <c r="F15" s="272"/>
      <c r="G15" s="273"/>
      <c r="H15" s="273"/>
      <c r="I15" s="273"/>
      <c r="J15" s="274"/>
    </row>
    <row r="16" spans="1:10" s="19" customFormat="1" ht="15.75">
      <c r="A16" s="258" t="s">
        <v>9</v>
      </c>
      <c r="B16" s="259"/>
      <c r="C16" s="259"/>
      <c r="D16" s="259"/>
      <c r="E16" s="51">
        <f>SUM(E17)</f>
        <v>0.02</v>
      </c>
      <c r="F16" s="266" t="s">
        <v>10</v>
      </c>
      <c r="G16" s="267"/>
      <c r="H16" s="267"/>
      <c r="I16" s="267"/>
      <c r="J16" s="45">
        <f>SUM(J17+J18)</f>
        <v>2601270.32</v>
      </c>
    </row>
    <row r="17" spans="1:10" ht="15.75">
      <c r="A17" s="58"/>
      <c r="B17" s="250" t="s">
        <v>11</v>
      </c>
      <c r="C17" s="250"/>
      <c r="D17" s="250"/>
      <c r="E17" s="52">
        <v>0.02</v>
      </c>
      <c r="F17" s="94"/>
      <c r="G17" s="86" t="s">
        <v>12</v>
      </c>
      <c r="H17" s="32" t="s">
        <v>63</v>
      </c>
      <c r="I17" s="32"/>
      <c r="J17" s="46">
        <v>2133278.76</v>
      </c>
    </row>
    <row r="18" spans="1:10" ht="15.7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>
      <c r="A19" s="258" t="s">
        <v>13</v>
      </c>
      <c r="B19" s="259"/>
      <c r="C19" s="259"/>
      <c r="D19" s="259"/>
      <c r="E19" s="51">
        <f>SUM(E20)</f>
        <v>65966389.14</v>
      </c>
      <c r="F19" s="94"/>
      <c r="G19" s="87"/>
      <c r="H19" s="86"/>
      <c r="I19" s="87"/>
      <c r="J19" s="46"/>
    </row>
    <row r="20" spans="1:10" ht="15.75">
      <c r="A20" s="58"/>
      <c r="B20" s="250" t="s">
        <v>14</v>
      </c>
      <c r="C20" s="250"/>
      <c r="D20" s="250"/>
      <c r="E20" s="52">
        <v>65966389.14</v>
      </c>
      <c r="F20" s="266" t="s">
        <v>15</v>
      </c>
      <c r="G20" s="267"/>
      <c r="H20" s="267"/>
      <c r="I20" s="267"/>
      <c r="J20" s="45">
        <f>SUM(J21:J23)</f>
        <v>7874826.25</v>
      </c>
    </row>
    <row r="21" spans="1:10" ht="15.75">
      <c r="A21" s="58"/>
      <c r="B21" s="252"/>
      <c r="C21" s="252"/>
      <c r="D21" s="252"/>
      <c r="E21" s="51"/>
      <c r="F21" s="47"/>
      <c r="G21" s="268" t="s">
        <v>16</v>
      </c>
      <c r="H21" s="268"/>
      <c r="I21" s="268"/>
      <c r="J21" s="46">
        <v>1922631.44</v>
      </c>
    </row>
    <row r="22" spans="1:10" ht="15.75">
      <c r="A22" s="258" t="s">
        <v>17</v>
      </c>
      <c r="B22" s="259"/>
      <c r="C22" s="259"/>
      <c r="D22" s="259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>
      <c r="A23" s="58"/>
      <c r="B23" s="250" t="s">
        <v>19</v>
      </c>
      <c r="C23" s="250"/>
      <c r="D23" s="250"/>
      <c r="E23" s="52">
        <v>25848981.54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>
      <c r="A24" s="58"/>
      <c r="B24" s="263" t="s">
        <v>21</v>
      </c>
      <c r="C24" s="263"/>
      <c r="D24" s="263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>
      <c r="A25" s="60"/>
      <c r="B25" s="263" t="s">
        <v>66</v>
      </c>
      <c r="C25" s="263"/>
      <c r="D25" s="263"/>
      <c r="E25" s="52">
        <v>59127.97</v>
      </c>
      <c r="F25" s="48"/>
      <c r="G25" s="88"/>
      <c r="H25" s="88"/>
      <c r="I25" s="88"/>
      <c r="J25" s="49"/>
    </row>
    <row r="26" spans="1:10" ht="15.75">
      <c r="A26" s="58"/>
      <c r="B26" s="263" t="s">
        <v>22</v>
      </c>
      <c r="C26" s="263"/>
      <c r="D26" s="263"/>
      <c r="E26" s="52">
        <v>-5004299.84</v>
      </c>
      <c r="F26" s="48"/>
      <c r="G26" s="88"/>
      <c r="H26" s="88"/>
      <c r="I26" s="88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8" t="s">
        <v>23</v>
      </c>
      <c r="B28" s="259"/>
      <c r="C28" s="259"/>
      <c r="D28" s="259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>
      <c r="A29" s="58"/>
      <c r="B29" s="263" t="s">
        <v>24</v>
      </c>
      <c r="C29" s="263"/>
      <c r="D29" s="263"/>
      <c r="E29" s="52">
        <f>21723826.96-4496259.21</f>
        <v>17227567.75</v>
      </c>
      <c r="F29" s="264" t="s">
        <v>25</v>
      </c>
      <c r="G29" s="265"/>
      <c r="H29" s="265"/>
      <c r="I29" s="265"/>
      <c r="J29" s="51">
        <f>J33</f>
        <v>17704445.2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8"/>
      <c r="B31" s="259"/>
      <c r="C31" s="259"/>
      <c r="D31" s="259"/>
      <c r="E31" s="51"/>
      <c r="F31" s="48"/>
      <c r="G31" s="21"/>
      <c r="H31" s="21"/>
      <c r="I31" s="21"/>
      <c r="J31" s="52"/>
    </row>
    <row r="32" spans="1:10" ht="15.75" hidden="1">
      <c r="A32" s="59"/>
      <c r="B32" s="250"/>
      <c r="C32" s="250"/>
      <c r="D32" s="90"/>
      <c r="E32" s="66"/>
      <c r="F32" s="67"/>
      <c r="G32" s="68"/>
      <c r="H32" s="68"/>
      <c r="I32" s="68"/>
      <c r="J32" s="66"/>
    </row>
    <row r="33" spans="1:10" ht="15.75">
      <c r="A33" s="59"/>
      <c r="B33" s="250"/>
      <c r="C33" s="250"/>
      <c r="D33" s="90"/>
      <c r="E33" s="66"/>
      <c r="F33" s="264" t="s">
        <v>10</v>
      </c>
      <c r="G33" s="265"/>
      <c r="H33" s="265"/>
      <c r="I33" s="265"/>
      <c r="J33" s="51">
        <f>SUM(J34+J35)</f>
        <v>17704445.2</v>
      </c>
    </row>
    <row r="34" spans="1:10" ht="15.7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0" ht="15.75">
      <c r="A35" s="258" t="s">
        <v>26</v>
      </c>
      <c r="B35" s="259"/>
      <c r="C35" s="259"/>
      <c r="D35" s="259"/>
      <c r="E35" s="51">
        <f>E36</f>
        <v>332392.32</v>
      </c>
      <c r="F35" s="67"/>
      <c r="G35" s="68"/>
      <c r="H35" s="21" t="s">
        <v>12</v>
      </c>
      <c r="I35" s="21"/>
      <c r="J35" s="52">
        <v>4039653.05</v>
      </c>
    </row>
    <row r="36" spans="1:10" ht="15.75">
      <c r="A36" s="58"/>
      <c r="B36" s="263" t="s">
        <v>27</v>
      </c>
      <c r="C36" s="263"/>
      <c r="D36" s="263"/>
      <c r="E36" s="52">
        <v>332392.32</v>
      </c>
      <c r="F36" s="48"/>
      <c r="G36" s="21"/>
      <c r="H36" s="21"/>
      <c r="I36" s="21"/>
      <c r="J36" s="49"/>
    </row>
    <row r="37" spans="1:10" ht="15.7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48311237.02</v>
      </c>
      <c r="F39" s="253" t="s">
        <v>29</v>
      </c>
      <c r="G39" s="254"/>
      <c r="H39" s="254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62" t="s">
        <v>30</v>
      </c>
      <c r="H40" s="262"/>
      <c r="I40" s="262"/>
      <c r="J40" s="52">
        <v>133378731.77</v>
      </c>
    </row>
    <row r="41" spans="1:10" ht="15.75">
      <c r="A41" s="258" t="s">
        <v>31</v>
      </c>
      <c r="B41" s="259"/>
      <c r="C41" s="259"/>
      <c r="D41" s="259"/>
      <c r="E41" s="51">
        <f>E42+E43+E44+E45</f>
        <v>43814977.81</v>
      </c>
      <c r="F41" s="48"/>
      <c r="G41" s="262" t="s">
        <v>32</v>
      </c>
      <c r="H41" s="262"/>
      <c r="I41" s="262"/>
      <c r="J41" s="52">
        <v>7312597.39</v>
      </c>
    </row>
    <row r="42" spans="1:10" ht="15.75">
      <c r="A42" s="60"/>
      <c r="B42" s="250" t="s">
        <v>19</v>
      </c>
      <c r="C42" s="250"/>
      <c r="D42" s="250"/>
      <c r="E42" s="52">
        <v>14013415.56</v>
      </c>
      <c r="F42" s="48"/>
      <c r="G42" s="262"/>
      <c r="H42" s="262"/>
      <c r="I42" s="262"/>
      <c r="J42" s="52"/>
    </row>
    <row r="43" spans="1:10" ht="15.75">
      <c r="A43" s="60"/>
      <c r="B43" s="263" t="s">
        <v>21</v>
      </c>
      <c r="C43" s="263"/>
      <c r="D43" s="263"/>
      <c r="E43" s="52">
        <f>18527102.1+12770078.51</f>
        <v>31297180.61</v>
      </c>
      <c r="F43" s="48"/>
      <c r="G43" s="88"/>
      <c r="H43" s="88"/>
      <c r="I43" s="88"/>
      <c r="J43" s="49"/>
    </row>
    <row r="44" spans="1:10" ht="15.75">
      <c r="A44" s="60"/>
      <c r="B44" s="263" t="s">
        <v>66</v>
      </c>
      <c r="C44" s="263"/>
      <c r="D44" s="263"/>
      <c r="E44" s="52">
        <v>1169638.82</v>
      </c>
      <c r="F44" s="48"/>
      <c r="G44" s="88"/>
      <c r="H44" s="88"/>
      <c r="I44" s="88"/>
      <c r="J44" s="49"/>
    </row>
    <row r="45" spans="1:10" ht="15.75">
      <c r="A45" s="60"/>
      <c r="B45" s="263" t="s">
        <v>22</v>
      </c>
      <c r="C45" s="263"/>
      <c r="D45" s="263"/>
      <c r="E45" s="52">
        <v>-2665257.18</v>
      </c>
      <c r="F45" s="48"/>
      <c r="G45" s="21"/>
      <c r="H45" s="21"/>
      <c r="I45" s="21"/>
      <c r="J45" s="53"/>
    </row>
    <row r="46" spans="1:15" ht="15" customHeight="1">
      <c r="A46" s="258"/>
      <c r="B46" s="259"/>
      <c r="C46" s="259"/>
      <c r="D46" s="259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customHeight="1" hidden="1">
      <c r="A47" s="60"/>
      <c r="B47" s="263"/>
      <c r="C47" s="263"/>
      <c r="D47" s="263"/>
      <c r="E47" s="52"/>
      <c r="F47" s="48"/>
      <c r="G47" s="262" t="s">
        <v>34</v>
      </c>
      <c r="H47" s="262"/>
      <c r="I47" s="262"/>
      <c r="J47" s="52">
        <v>11155142.77</v>
      </c>
      <c r="K47" s="48"/>
      <c r="L47" s="262"/>
      <c r="M47" s="262"/>
      <c r="N47" s="262"/>
      <c r="O47" s="83"/>
    </row>
    <row r="48" spans="1:15" ht="15.75" customHeight="1" hidden="1">
      <c r="A48" s="60"/>
      <c r="B48" s="92"/>
      <c r="C48" s="92"/>
      <c r="D48" s="92"/>
      <c r="E48" s="52"/>
      <c r="F48" s="48"/>
      <c r="G48" s="262" t="s">
        <v>35</v>
      </c>
      <c r="H48" s="262"/>
      <c r="I48" s="262"/>
      <c r="J48" s="52">
        <v>-10361959.04</v>
      </c>
      <c r="K48" s="48"/>
      <c r="L48" s="88"/>
      <c r="M48" s="88"/>
      <c r="N48" s="88"/>
      <c r="O48" s="83"/>
    </row>
    <row r="49" spans="1:15" ht="15.75">
      <c r="A49" s="60"/>
      <c r="B49" s="263"/>
      <c r="C49" s="263"/>
      <c r="D49" s="263"/>
      <c r="E49" s="52"/>
      <c r="F49" s="48"/>
      <c r="G49" s="262" t="s">
        <v>34</v>
      </c>
      <c r="H49" s="262"/>
      <c r="I49" s="262"/>
      <c r="J49" s="52">
        <v>4999497.8</v>
      </c>
      <c r="K49" s="50"/>
      <c r="L49" s="89"/>
      <c r="M49" s="89"/>
      <c r="N49" s="89"/>
      <c r="O49" s="84"/>
    </row>
    <row r="50" spans="1:15" ht="15.75">
      <c r="A50" s="258" t="s">
        <v>23</v>
      </c>
      <c r="B50" s="259"/>
      <c r="C50" s="259"/>
      <c r="D50" s="259"/>
      <c r="E50" s="51">
        <f>E51+E52</f>
        <v>4496259.21</v>
      </c>
      <c r="F50" s="48"/>
      <c r="G50" s="262" t="s">
        <v>73</v>
      </c>
      <c r="H50" s="262"/>
      <c r="I50" s="262"/>
      <c r="J50" s="52">
        <v>-4640430.06</v>
      </c>
      <c r="K50" s="48"/>
      <c r="L50" s="262"/>
      <c r="M50" s="262"/>
      <c r="N50" s="262"/>
      <c r="O50" s="85"/>
    </row>
    <row r="51" spans="1:15" ht="15.75">
      <c r="A51" s="60"/>
      <c r="B51" s="263" t="s">
        <v>58</v>
      </c>
      <c r="C51" s="263"/>
      <c r="D51" s="263"/>
      <c r="E51" s="52">
        <v>4496259.21</v>
      </c>
      <c r="F51" s="48"/>
      <c r="G51" s="262" t="s">
        <v>36</v>
      </c>
      <c r="H51" s="262"/>
      <c r="I51" s="262"/>
      <c r="J51" s="52">
        <v>0</v>
      </c>
      <c r="K51" s="48"/>
      <c r="L51" s="262"/>
      <c r="M51" s="262"/>
      <c r="N51" s="262"/>
      <c r="O51" s="85"/>
    </row>
    <row r="52" spans="1:15" ht="15.75">
      <c r="A52" s="60"/>
      <c r="B52" s="263"/>
      <c r="C52" s="263"/>
      <c r="D52" s="263"/>
      <c r="E52" s="52"/>
      <c r="F52" s="48"/>
      <c r="G52" s="262" t="s">
        <v>74</v>
      </c>
      <c r="H52" s="262"/>
      <c r="I52" s="262"/>
      <c r="J52" s="52">
        <v>-718.2</v>
      </c>
      <c r="K52" s="48"/>
      <c r="L52" s="262"/>
      <c r="M52" s="262"/>
      <c r="N52" s="262"/>
      <c r="O52" s="85"/>
    </row>
    <row r="53" spans="1:10" s="19" customFormat="1" ht="15.75">
      <c r="A53" s="251" t="s">
        <v>37</v>
      </c>
      <c r="B53" s="252"/>
      <c r="C53" s="252"/>
      <c r="D53" s="252"/>
      <c r="E53" s="51">
        <f>SUM(E54+E58+E61+E64)</f>
        <v>6448042.120000001</v>
      </c>
      <c r="F53" s="48"/>
      <c r="G53" s="262" t="s">
        <v>38</v>
      </c>
      <c r="H53" s="262"/>
      <c r="I53" s="262"/>
      <c r="J53" s="52">
        <v>100779.2</v>
      </c>
    </row>
    <row r="54" spans="1:10" ht="15.75">
      <c r="A54" s="258" t="s">
        <v>67</v>
      </c>
      <c r="B54" s="259"/>
      <c r="C54" s="259"/>
      <c r="D54" s="259"/>
      <c r="E54" s="51">
        <f>E55+E56+E57</f>
        <v>4000476.8400000003</v>
      </c>
      <c r="F54" s="48"/>
      <c r="G54" s="262" t="s">
        <v>39</v>
      </c>
      <c r="H54" s="262"/>
      <c r="I54" s="262"/>
      <c r="J54" s="52">
        <v>58067.52</v>
      </c>
    </row>
    <row r="55" spans="1:10" ht="15.75">
      <c r="A55" s="58"/>
      <c r="B55" s="250" t="s">
        <v>68</v>
      </c>
      <c r="C55" s="250"/>
      <c r="D55" s="250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0" t="s">
        <v>69</v>
      </c>
      <c r="C56" s="250"/>
      <c r="D56" s="250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0" t="s">
        <v>40</v>
      </c>
      <c r="C57" s="250"/>
      <c r="D57" s="250"/>
      <c r="E57" s="52">
        <v>-288786.9</v>
      </c>
      <c r="F57" s="48"/>
      <c r="G57" s="21"/>
      <c r="H57" s="21"/>
      <c r="I57" s="21"/>
      <c r="J57" s="49"/>
    </row>
    <row r="58" spans="1:10" ht="15.75">
      <c r="A58" s="258" t="s">
        <v>70</v>
      </c>
      <c r="B58" s="259"/>
      <c r="C58" s="259"/>
      <c r="D58" s="259"/>
      <c r="E58" s="51">
        <f>E59+E60</f>
        <v>586075.19</v>
      </c>
      <c r="F58" s="48"/>
      <c r="G58" s="262"/>
      <c r="H58" s="262"/>
      <c r="I58" s="262"/>
      <c r="J58" s="52"/>
    </row>
    <row r="59" spans="1:10" ht="15.75">
      <c r="A59" s="58"/>
      <c r="B59" s="250" t="s">
        <v>71</v>
      </c>
      <c r="C59" s="250"/>
      <c r="D59" s="250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0" ht="15.75">
      <c r="A60" s="58"/>
      <c r="B60" s="250" t="s">
        <v>40</v>
      </c>
      <c r="C60" s="250"/>
      <c r="D60" s="250"/>
      <c r="E60" s="52">
        <f>-779831.38-379823.45</f>
        <v>-1159654.83</v>
      </c>
      <c r="F60" s="48"/>
      <c r="G60" s="88"/>
      <c r="H60" s="88"/>
      <c r="I60" s="88"/>
      <c r="J60" s="49"/>
    </row>
    <row r="61" spans="1:10" ht="15.75">
      <c r="A61" s="258" t="s">
        <v>75</v>
      </c>
      <c r="B61" s="259"/>
      <c r="C61" s="259"/>
      <c r="D61" s="259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50" t="s">
        <v>42</v>
      </c>
      <c r="C62" s="250"/>
      <c r="D62" s="250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0" t="s">
        <v>41</v>
      </c>
      <c r="C63" s="250"/>
      <c r="D63" s="250"/>
      <c r="E63" s="52">
        <v>-71569.18</v>
      </c>
      <c r="F63" s="48"/>
      <c r="G63" s="88"/>
      <c r="H63" s="88"/>
      <c r="I63" s="88"/>
      <c r="J63" s="49"/>
    </row>
    <row r="64" spans="1:10" ht="15.75">
      <c r="A64" s="260" t="s">
        <v>76</v>
      </c>
      <c r="B64" s="261"/>
      <c r="C64" s="261"/>
      <c r="D64" s="261"/>
      <c r="E64" s="51">
        <f>E65+E66</f>
        <v>1859731.4700000002</v>
      </c>
      <c r="F64" s="48"/>
      <c r="G64" s="88"/>
      <c r="H64" s="262"/>
      <c r="I64" s="262"/>
      <c r="J64" s="49"/>
    </row>
    <row r="65" spans="1:10" ht="15.75">
      <c r="A65" s="58"/>
      <c r="B65" s="250" t="s">
        <v>56</v>
      </c>
      <c r="C65" s="250"/>
      <c r="D65" s="250"/>
      <c r="E65" s="52">
        <f>2319674.58+10830</f>
        <v>2330504.58</v>
      </c>
      <c r="F65" s="48"/>
      <c r="G65" s="88"/>
      <c r="H65" s="88"/>
      <c r="I65" s="88"/>
      <c r="J65" s="49"/>
    </row>
    <row r="66" spans="1:10" ht="15.75">
      <c r="A66" s="58"/>
      <c r="B66" s="250" t="s">
        <v>41</v>
      </c>
      <c r="C66" s="250"/>
      <c r="D66" s="250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>
      <c r="A67" s="251" t="s">
        <v>43</v>
      </c>
      <c r="B67" s="252"/>
      <c r="C67" s="252"/>
      <c r="D67" s="252"/>
      <c r="E67" s="51">
        <f>E53+E39+E12</f>
        <v>169389067.19</v>
      </c>
      <c r="F67" s="253" t="s">
        <v>44</v>
      </c>
      <c r="G67" s="254"/>
      <c r="H67" s="254"/>
      <c r="I67" s="254"/>
      <c r="J67" s="51">
        <f>J39+J12+J29+J46</f>
        <v>169389067.18999997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5" t="s">
        <v>45</v>
      </c>
      <c r="B71" s="256"/>
      <c r="C71" s="256"/>
      <c r="D71" s="256"/>
      <c r="E71" s="256"/>
      <c r="F71" s="256" t="s">
        <v>46</v>
      </c>
      <c r="G71" s="256"/>
      <c r="H71" s="256"/>
      <c r="I71" s="256"/>
      <c r="J71" s="257"/>
    </row>
    <row r="72" spans="1:10" ht="15.75">
      <c r="A72" s="239" t="s">
        <v>61</v>
      </c>
      <c r="B72" s="240"/>
      <c r="C72" s="240"/>
      <c r="D72" s="240"/>
      <c r="E72" s="240"/>
      <c r="F72" s="249"/>
      <c r="G72" s="249"/>
      <c r="H72" s="249"/>
      <c r="I72" s="249"/>
      <c r="J72" s="25"/>
    </row>
    <row r="73" spans="1:10" ht="15.75">
      <c r="A73" s="239" t="s">
        <v>59</v>
      </c>
      <c r="B73" s="240"/>
      <c r="C73" s="240"/>
      <c r="D73" s="240"/>
      <c r="E73" s="240"/>
      <c r="F73" s="240" t="s">
        <v>47</v>
      </c>
      <c r="G73" s="240"/>
      <c r="H73" s="240"/>
      <c r="I73" s="240"/>
      <c r="J73" s="241"/>
    </row>
    <row r="74" spans="1:11" s="7" customFormat="1" ht="15.75">
      <c r="A74" s="239" t="s">
        <v>62</v>
      </c>
      <c r="B74" s="240"/>
      <c r="C74" s="240"/>
      <c r="D74" s="240"/>
      <c r="E74" s="240"/>
      <c r="F74" s="240" t="s">
        <v>48</v>
      </c>
      <c r="G74" s="240"/>
      <c r="H74" s="240"/>
      <c r="I74" s="240"/>
      <c r="J74" s="241"/>
      <c r="K74" s="26"/>
    </row>
    <row r="75" spans="1:10" ht="15.75">
      <c r="A75" s="239" t="s">
        <v>49</v>
      </c>
      <c r="B75" s="240"/>
      <c r="C75" s="240"/>
      <c r="D75" s="240"/>
      <c r="E75" s="240"/>
      <c r="F75" s="240" t="s">
        <v>50</v>
      </c>
      <c r="G75" s="240"/>
      <c r="H75" s="240"/>
      <c r="I75" s="240"/>
      <c r="J75" s="241"/>
    </row>
    <row r="76" spans="1:10" s="7" customFormat="1" ht="15.75">
      <c r="A76" s="239" t="s">
        <v>64</v>
      </c>
      <c r="B76" s="240"/>
      <c r="C76" s="240"/>
      <c r="D76" s="240"/>
      <c r="E76" s="240"/>
      <c r="F76" s="245"/>
      <c r="G76" s="245"/>
      <c r="H76" s="245"/>
      <c r="I76" s="245"/>
      <c r="J76" s="246"/>
    </row>
    <row r="77" spans="1:10" ht="15.75">
      <c r="A77" s="239" t="s">
        <v>65</v>
      </c>
      <c r="B77" s="240"/>
      <c r="C77" s="240"/>
      <c r="D77" s="240"/>
      <c r="E77" s="240"/>
      <c r="F77" s="247" t="s">
        <v>51</v>
      </c>
      <c r="G77" s="247"/>
      <c r="H77" s="247"/>
      <c r="I77" s="247"/>
      <c r="J77" s="248"/>
    </row>
    <row r="78" spans="1:10" ht="15.75">
      <c r="A78" s="239" t="s">
        <v>60</v>
      </c>
      <c r="B78" s="240"/>
      <c r="C78" s="240"/>
      <c r="D78" s="240"/>
      <c r="E78" s="240"/>
      <c r="F78" s="240" t="s">
        <v>52</v>
      </c>
      <c r="G78" s="240"/>
      <c r="H78" s="240"/>
      <c r="I78" s="240"/>
      <c r="J78" s="241"/>
    </row>
    <row r="79" spans="1:10" ht="16.5" thickBot="1">
      <c r="A79" s="242" t="s">
        <v>53</v>
      </c>
      <c r="B79" s="243"/>
      <c r="C79" s="243"/>
      <c r="D79" s="243"/>
      <c r="E79" s="243"/>
      <c r="F79" s="243" t="s">
        <v>54</v>
      </c>
      <c r="G79" s="243"/>
      <c r="H79" s="243"/>
      <c r="I79" s="243"/>
      <c r="J79" s="244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75"/>
      <c r="C4" s="275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75"/>
      <c r="C5" s="275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76"/>
      <c r="B6" s="277"/>
      <c r="C6" s="277"/>
      <c r="D6" s="277"/>
      <c r="E6" s="277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8" t="s">
        <v>77</v>
      </c>
      <c r="B8" s="279"/>
      <c r="C8" s="279"/>
      <c r="D8" s="279"/>
      <c r="E8" s="279"/>
      <c r="F8" s="279"/>
      <c r="G8" s="279"/>
      <c r="H8" s="279"/>
      <c r="I8" s="279"/>
      <c r="J8" s="280"/>
    </row>
    <row r="9" spans="1:10" ht="1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80"/>
    </row>
    <row r="10" spans="1:10" s="17" customFormat="1" ht="25.5" customHeight="1" thickBot="1">
      <c r="A10" s="281" t="s">
        <v>4</v>
      </c>
      <c r="B10" s="282"/>
      <c r="C10" s="282"/>
      <c r="D10" s="282"/>
      <c r="E10" s="282"/>
      <c r="F10" s="281" t="s">
        <v>5</v>
      </c>
      <c r="G10" s="282"/>
      <c r="H10" s="282"/>
      <c r="I10" s="282"/>
      <c r="J10" s="283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51" t="s">
        <v>6</v>
      </c>
      <c r="B12" s="252"/>
      <c r="C12" s="252"/>
      <c r="D12" s="252"/>
      <c r="E12" s="51">
        <f>SUM(E14+E16+E19+E22+E28+E31+E35)</f>
        <v>112608774.27</v>
      </c>
      <c r="F12" s="269" t="s">
        <v>7</v>
      </c>
      <c r="G12" s="270"/>
      <c r="H12" s="270"/>
      <c r="I12" s="270"/>
      <c r="J12" s="43">
        <f>J16+J20</f>
        <v>10171638.81</v>
      </c>
    </row>
    <row r="13" spans="1:10" s="19" customFormat="1" ht="15.7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0" s="19" customFormat="1" ht="15.75">
      <c r="A14" s="258" t="s">
        <v>8</v>
      </c>
      <c r="B14" s="259"/>
      <c r="C14" s="259"/>
      <c r="D14" s="259"/>
      <c r="E14" s="52">
        <v>38262.11</v>
      </c>
      <c r="F14" s="104"/>
      <c r="G14" s="271"/>
      <c r="H14" s="271"/>
      <c r="I14" s="271"/>
      <c r="J14" s="44"/>
    </row>
    <row r="15" spans="1:10" s="19" customFormat="1" ht="15.75">
      <c r="A15" s="58"/>
      <c r="B15" s="101"/>
      <c r="C15" s="101"/>
      <c r="D15" s="101"/>
      <c r="E15" s="52"/>
      <c r="F15" s="272"/>
      <c r="G15" s="273"/>
      <c r="H15" s="273"/>
      <c r="I15" s="273"/>
      <c r="J15" s="274"/>
    </row>
    <row r="16" spans="1:10" s="19" customFormat="1" ht="15.75">
      <c r="A16" s="258" t="s">
        <v>9</v>
      </c>
      <c r="B16" s="259"/>
      <c r="C16" s="259"/>
      <c r="D16" s="259"/>
      <c r="E16" s="51">
        <f>SUM(E17)</f>
        <v>16105886.15</v>
      </c>
      <c r="F16" s="266" t="s">
        <v>10</v>
      </c>
      <c r="G16" s="267"/>
      <c r="H16" s="267"/>
      <c r="I16" s="267"/>
      <c r="J16" s="45">
        <f>SUM(J17+J18)</f>
        <v>1934770.12</v>
      </c>
    </row>
    <row r="17" spans="1:10" ht="15.75">
      <c r="A17" s="58"/>
      <c r="B17" s="250" t="s">
        <v>11</v>
      </c>
      <c r="C17" s="250"/>
      <c r="D17" s="250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0" ht="15.7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0" ht="15.75">
      <c r="A19" s="258" t="s">
        <v>13</v>
      </c>
      <c r="B19" s="259"/>
      <c r="C19" s="259"/>
      <c r="D19" s="259"/>
      <c r="E19" s="51">
        <f>SUM(E20)</f>
        <v>44118081.12</v>
      </c>
      <c r="F19" s="104"/>
      <c r="G19" s="99"/>
      <c r="H19" s="98"/>
      <c r="I19" s="99"/>
      <c r="J19" s="46"/>
    </row>
    <row r="20" spans="1:10" ht="15.75">
      <c r="A20" s="58"/>
      <c r="B20" s="250" t="s">
        <v>14</v>
      </c>
      <c r="C20" s="250"/>
      <c r="D20" s="250"/>
      <c r="E20" s="52">
        <v>44118081.12</v>
      </c>
      <c r="F20" s="266" t="s">
        <v>15</v>
      </c>
      <c r="G20" s="267"/>
      <c r="H20" s="267"/>
      <c r="I20" s="267"/>
      <c r="J20" s="45">
        <f>SUM(J21:J23)</f>
        <v>8236868.69</v>
      </c>
    </row>
    <row r="21" spans="1:10" ht="15.75">
      <c r="A21" s="58"/>
      <c r="B21" s="252"/>
      <c r="C21" s="252"/>
      <c r="D21" s="252"/>
      <c r="E21" s="51"/>
      <c r="F21" s="47"/>
      <c r="G21" s="268" t="s">
        <v>16</v>
      </c>
      <c r="H21" s="268"/>
      <c r="I21" s="268"/>
      <c r="J21" s="46">
        <v>1922631.44</v>
      </c>
    </row>
    <row r="22" spans="1:10" ht="15.75">
      <c r="A22" s="258" t="s">
        <v>17</v>
      </c>
      <c r="B22" s="259"/>
      <c r="C22" s="259"/>
      <c r="D22" s="259"/>
      <c r="E22" s="117">
        <f>E23+E24+E25+E26</f>
        <v>34111113.42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0" ht="15.75">
      <c r="A23" s="58"/>
      <c r="B23" s="250" t="s">
        <v>19</v>
      </c>
      <c r="C23" s="250"/>
      <c r="D23" s="250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5660304.760000001</v>
      </c>
    </row>
    <row r="24" spans="1:10" ht="15.75">
      <c r="A24" s="58"/>
      <c r="B24" s="263" t="s">
        <v>21</v>
      </c>
      <c r="C24" s="263"/>
      <c r="D24" s="263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>
      <c r="A25" s="60"/>
      <c r="B25" s="263" t="s">
        <v>66</v>
      </c>
      <c r="C25" s="263"/>
      <c r="D25" s="263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0" ht="15.75">
      <c r="A26" s="58"/>
      <c r="B26" s="263" t="s">
        <v>22</v>
      </c>
      <c r="C26" s="263"/>
      <c r="D26" s="263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8" t="s">
        <v>23</v>
      </c>
      <c r="B28" s="259"/>
      <c r="C28" s="259"/>
      <c r="D28" s="259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63" t="s">
        <v>24</v>
      </c>
      <c r="C29" s="263"/>
      <c r="D29" s="263"/>
      <c r="E29" s="52">
        <v>17907124.91</v>
      </c>
      <c r="F29" s="264" t="s">
        <v>25</v>
      </c>
      <c r="G29" s="265"/>
      <c r="H29" s="265"/>
      <c r="I29" s="265"/>
      <c r="J29" s="51">
        <f>J33</f>
        <v>19649416.1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8"/>
      <c r="B31" s="259"/>
      <c r="C31" s="259"/>
      <c r="D31" s="259"/>
      <c r="E31" s="51"/>
      <c r="F31" s="48"/>
      <c r="G31" s="21"/>
      <c r="H31" s="21"/>
      <c r="I31" s="21"/>
      <c r="J31" s="52"/>
    </row>
    <row r="32" spans="1:10" ht="15.75" hidden="1">
      <c r="A32" s="59"/>
      <c r="B32" s="250"/>
      <c r="C32" s="250"/>
      <c r="D32" s="100"/>
      <c r="E32" s="66"/>
      <c r="F32" s="67"/>
      <c r="G32" s="68"/>
      <c r="H32" s="68"/>
      <c r="I32" s="68"/>
      <c r="J32" s="66"/>
    </row>
    <row r="33" spans="1:10" ht="15.75">
      <c r="A33" s="59"/>
      <c r="B33" s="250"/>
      <c r="C33" s="250"/>
      <c r="D33" s="100"/>
      <c r="E33" s="66"/>
      <c r="F33" s="264" t="s">
        <v>10</v>
      </c>
      <c r="G33" s="265"/>
      <c r="H33" s="265"/>
      <c r="I33" s="265"/>
      <c r="J33" s="51">
        <f>SUM(J34+J35)</f>
        <v>19649416.1</v>
      </c>
    </row>
    <row r="34" spans="1:10" ht="15.7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15064914.11</v>
      </c>
    </row>
    <row r="35" spans="1:10" ht="15.75">
      <c r="A35" s="258" t="s">
        <v>26</v>
      </c>
      <c r="B35" s="259"/>
      <c r="C35" s="259"/>
      <c r="D35" s="259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0" ht="15.75">
      <c r="A36" s="58"/>
      <c r="B36" s="263" t="s">
        <v>27</v>
      </c>
      <c r="C36" s="263"/>
      <c r="D36" s="263"/>
      <c r="E36" s="52">
        <v>328306.56</v>
      </c>
      <c r="F36" s="48"/>
      <c r="G36" s="21"/>
      <c r="H36" s="21"/>
      <c r="I36" s="21"/>
      <c r="J36" s="49"/>
    </row>
    <row r="37" spans="1:10" ht="15.7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52131491.41000001</v>
      </c>
      <c r="F39" s="253" t="s">
        <v>29</v>
      </c>
      <c r="G39" s="254"/>
      <c r="H39" s="254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62" t="s">
        <v>30</v>
      </c>
      <c r="H40" s="262"/>
      <c r="I40" s="262"/>
      <c r="J40" s="52">
        <v>133378731.77</v>
      </c>
    </row>
    <row r="41" spans="1:10" ht="15.75">
      <c r="A41" s="258" t="s">
        <v>31</v>
      </c>
      <c r="B41" s="259"/>
      <c r="C41" s="259"/>
      <c r="D41" s="259"/>
      <c r="E41" s="117">
        <f>E42+E43+E44+E45</f>
        <v>47580330.45000001</v>
      </c>
      <c r="F41" s="48"/>
      <c r="G41" s="262" t="s">
        <v>32</v>
      </c>
      <c r="H41" s="262"/>
      <c r="I41" s="262"/>
      <c r="J41" s="52">
        <v>7312597.39</v>
      </c>
    </row>
    <row r="42" spans="1:10" ht="15.75">
      <c r="A42" s="60"/>
      <c r="B42" s="250" t="s">
        <v>19</v>
      </c>
      <c r="C42" s="250"/>
      <c r="D42" s="250"/>
      <c r="E42" s="118">
        <f>2127198.31+8827333.86+1174687.6+324681.79+130563.45+85288.23+232648.94+922816.66</f>
        <v>13825218.839999998</v>
      </c>
      <c r="F42" s="48"/>
      <c r="G42" s="262"/>
      <c r="H42" s="262"/>
      <c r="I42" s="262"/>
      <c r="J42" s="52"/>
    </row>
    <row r="43" spans="1:10" ht="15.75">
      <c r="A43" s="60"/>
      <c r="B43" s="263" t="s">
        <v>21</v>
      </c>
      <c r="C43" s="263"/>
      <c r="D43" s="263"/>
      <c r="E43" s="118">
        <f>5537646.97+12166451.31+1406399.21+1741926.78+196913.09+50632.67+89150.89+627306.59+3098407.93+9746892.24+220866.44+40568.84</f>
        <v>34923162.96000001</v>
      </c>
      <c r="F43" s="48"/>
      <c r="G43" s="96"/>
      <c r="H43" s="96"/>
      <c r="I43" s="96"/>
      <c r="J43" s="49"/>
    </row>
    <row r="44" spans="1:10" ht="15.75">
      <c r="A44" s="60"/>
      <c r="B44" s="263" t="s">
        <v>66</v>
      </c>
      <c r="C44" s="263"/>
      <c r="D44" s="263"/>
      <c r="E44" s="118">
        <f>404687.54+1090127.8</f>
        <v>1494815.34</v>
      </c>
      <c r="F44" s="48"/>
      <c r="G44" s="96"/>
      <c r="H44" s="96"/>
      <c r="I44" s="96"/>
      <c r="J44" s="49"/>
    </row>
    <row r="45" spans="1:10" ht="15.75">
      <c r="A45" s="60"/>
      <c r="B45" s="263" t="s">
        <v>22</v>
      </c>
      <c r="C45" s="263"/>
      <c r="D45" s="263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>
      <c r="A46" s="258"/>
      <c r="B46" s="259"/>
      <c r="C46" s="259"/>
      <c r="D46" s="259"/>
      <c r="E46" s="51"/>
      <c r="F46" s="50" t="s">
        <v>33</v>
      </c>
      <c r="G46" s="97"/>
      <c r="H46" s="97"/>
      <c r="I46" s="97"/>
      <c r="J46" s="51">
        <f>SUM(J49:J54)</f>
        <v>647901.0599999997</v>
      </c>
      <c r="K46" s="48"/>
      <c r="L46" s="21"/>
      <c r="M46" s="21"/>
      <c r="N46" s="21"/>
      <c r="O46" s="21"/>
    </row>
    <row r="47" spans="1:15" ht="15.75" customHeight="1" hidden="1">
      <c r="A47" s="60"/>
      <c r="B47" s="263"/>
      <c r="C47" s="263"/>
      <c r="D47" s="263"/>
      <c r="E47" s="52"/>
      <c r="F47" s="48"/>
      <c r="G47" s="262" t="s">
        <v>34</v>
      </c>
      <c r="H47" s="262"/>
      <c r="I47" s="262"/>
      <c r="J47" s="52">
        <v>11155142.77</v>
      </c>
      <c r="K47" s="48"/>
      <c r="L47" s="262"/>
      <c r="M47" s="262"/>
      <c r="N47" s="262"/>
      <c r="O47" s="83"/>
    </row>
    <row r="48" spans="1:15" ht="15.75" customHeight="1" hidden="1">
      <c r="A48" s="60"/>
      <c r="B48" s="102"/>
      <c r="C48" s="102"/>
      <c r="D48" s="102"/>
      <c r="E48" s="52"/>
      <c r="F48" s="48"/>
      <c r="G48" s="262" t="s">
        <v>35</v>
      </c>
      <c r="H48" s="262"/>
      <c r="I48" s="262"/>
      <c r="J48" s="52">
        <v>-10361959.04</v>
      </c>
      <c r="K48" s="48"/>
      <c r="L48" s="96"/>
      <c r="M48" s="96"/>
      <c r="N48" s="96"/>
      <c r="O48" s="83"/>
    </row>
    <row r="49" spans="1:15" ht="15.75">
      <c r="A49" s="60"/>
      <c r="B49" s="263"/>
      <c r="C49" s="263"/>
      <c r="D49" s="263"/>
      <c r="E49" s="52"/>
      <c r="F49" s="48"/>
      <c r="G49" s="262" t="s">
        <v>34</v>
      </c>
      <c r="H49" s="262"/>
      <c r="I49" s="262"/>
      <c r="J49" s="52">
        <v>7228847.7</v>
      </c>
      <c r="K49" s="50"/>
      <c r="L49" s="97"/>
      <c r="M49" s="97"/>
      <c r="N49" s="97"/>
      <c r="O49" s="84"/>
    </row>
    <row r="50" spans="1:15" ht="15.75">
      <c r="A50" s="258" t="s">
        <v>23</v>
      </c>
      <c r="B50" s="259"/>
      <c r="C50" s="259"/>
      <c r="D50" s="259"/>
      <c r="E50" s="51">
        <f>E51+E52</f>
        <v>4551160.96</v>
      </c>
      <c r="F50" s="48"/>
      <c r="G50" s="262" t="s">
        <v>73</v>
      </c>
      <c r="H50" s="262"/>
      <c r="I50" s="262"/>
      <c r="J50" s="52">
        <v>-6652050.11</v>
      </c>
      <c r="K50" s="48"/>
      <c r="L50" s="262"/>
      <c r="M50" s="262"/>
      <c r="N50" s="262"/>
      <c r="O50" s="85"/>
    </row>
    <row r="51" spans="1:15" ht="15.75">
      <c r="A51" s="60"/>
      <c r="B51" s="263" t="s">
        <v>58</v>
      </c>
      <c r="C51" s="263"/>
      <c r="D51" s="263"/>
      <c r="E51" s="52">
        <v>4551160.96</v>
      </c>
      <c r="F51" s="48"/>
      <c r="G51" s="262" t="s">
        <v>36</v>
      </c>
      <c r="H51" s="262"/>
      <c r="I51" s="262"/>
      <c r="J51" s="52">
        <v>0</v>
      </c>
      <c r="K51" s="48"/>
      <c r="L51" s="262"/>
      <c r="M51" s="262"/>
      <c r="N51" s="262"/>
      <c r="O51" s="85"/>
    </row>
    <row r="52" spans="1:15" ht="15.75">
      <c r="A52" s="60"/>
      <c r="B52" s="263"/>
      <c r="C52" s="263"/>
      <c r="D52" s="263"/>
      <c r="E52" s="52"/>
      <c r="F52" s="48"/>
      <c r="G52" s="262" t="s">
        <v>74</v>
      </c>
      <c r="H52" s="262"/>
      <c r="I52" s="262"/>
      <c r="J52" s="52">
        <v>-1566.05</v>
      </c>
      <c r="K52" s="48"/>
      <c r="L52" s="262"/>
      <c r="M52" s="262"/>
      <c r="N52" s="262"/>
      <c r="O52" s="85"/>
    </row>
    <row r="53" spans="1:10" s="19" customFormat="1" ht="15.75">
      <c r="A53" s="251" t="s">
        <v>37</v>
      </c>
      <c r="B53" s="252"/>
      <c r="C53" s="252"/>
      <c r="D53" s="252"/>
      <c r="E53" s="51">
        <f>SUM(E54+E58+E61+E64)</f>
        <v>6420019.450000001</v>
      </c>
      <c r="F53" s="48"/>
      <c r="G53" s="262" t="s">
        <v>38</v>
      </c>
      <c r="H53" s="262"/>
      <c r="I53" s="262"/>
      <c r="J53" s="52">
        <v>47668.45</v>
      </c>
    </row>
    <row r="54" spans="1:10" ht="15.75">
      <c r="A54" s="258" t="s">
        <v>67</v>
      </c>
      <c r="B54" s="259"/>
      <c r="C54" s="259"/>
      <c r="D54" s="259"/>
      <c r="E54" s="51">
        <f>E55+E56+E57</f>
        <v>3994414.9800000004</v>
      </c>
      <c r="F54" s="48"/>
      <c r="G54" s="262" t="s">
        <v>39</v>
      </c>
      <c r="H54" s="262"/>
      <c r="I54" s="262"/>
      <c r="J54" s="52">
        <v>25001.07</v>
      </c>
    </row>
    <row r="55" spans="1:10" ht="15.75">
      <c r="A55" s="58"/>
      <c r="B55" s="250" t="s">
        <v>68</v>
      </c>
      <c r="C55" s="250"/>
      <c r="D55" s="250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0" t="s">
        <v>69</v>
      </c>
      <c r="C56" s="250"/>
      <c r="D56" s="250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0" t="s">
        <v>40</v>
      </c>
      <c r="C57" s="250"/>
      <c r="D57" s="250"/>
      <c r="E57" s="52">
        <v>-294848.76</v>
      </c>
      <c r="F57" s="48"/>
      <c r="G57" s="21"/>
      <c r="H57" s="21"/>
      <c r="I57" s="21"/>
      <c r="J57" s="49"/>
    </row>
    <row r="58" spans="1:10" ht="15.75">
      <c r="A58" s="258" t="s">
        <v>70</v>
      </c>
      <c r="B58" s="259"/>
      <c r="C58" s="259"/>
      <c r="D58" s="259"/>
      <c r="E58" s="51">
        <f>E59+E60</f>
        <v>599668.81</v>
      </c>
      <c r="F58" s="48"/>
      <c r="G58" s="262"/>
      <c r="H58" s="262"/>
      <c r="I58" s="262"/>
      <c r="J58" s="52"/>
    </row>
    <row r="59" spans="1:10" ht="15.75">
      <c r="A59" s="58"/>
      <c r="B59" s="250" t="s">
        <v>71</v>
      </c>
      <c r="C59" s="250"/>
      <c r="D59" s="250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0" ht="15.75">
      <c r="A60" s="58"/>
      <c r="B60" s="250" t="s">
        <v>40</v>
      </c>
      <c r="C60" s="250"/>
      <c r="D60" s="250"/>
      <c r="E60" s="52">
        <f>-790223.05-383537.06</f>
        <v>-1173760.11</v>
      </c>
      <c r="F60" s="48"/>
      <c r="G60" s="96"/>
      <c r="H60" s="96"/>
      <c r="I60" s="96"/>
      <c r="J60" s="49"/>
    </row>
    <row r="61" spans="1:10" ht="15.75">
      <c r="A61" s="258" t="s">
        <v>75</v>
      </c>
      <c r="B61" s="259"/>
      <c r="C61" s="259"/>
      <c r="D61" s="259"/>
      <c r="E61" s="51">
        <f>E62+E63</f>
        <v>1758.62000000001</v>
      </c>
      <c r="F61" s="48"/>
      <c r="G61" s="21"/>
      <c r="H61" s="35"/>
      <c r="I61" s="21"/>
      <c r="J61" s="53"/>
    </row>
    <row r="62" spans="1:10" ht="15.75">
      <c r="A62" s="58"/>
      <c r="B62" s="250" t="s">
        <v>42</v>
      </c>
      <c r="C62" s="250"/>
      <c r="D62" s="250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0" t="s">
        <v>41</v>
      </c>
      <c r="C63" s="250"/>
      <c r="D63" s="250"/>
      <c r="E63" s="52">
        <v>-71569.18</v>
      </c>
      <c r="F63" s="48"/>
      <c r="G63" s="96"/>
      <c r="H63" s="96"/>
      <c r="I63" s="96"/>
      <c r="J63" s="49"/>
    </row>
    <row r="64" spans="1:10" ht="15.75">
      <c r="A64" s="260" t="s">
        <v>76</v>
      </c>
      <c r="B64" s="261"/>
      <c r="C64" s="261"/>
      <c r="D64" s="261"/>
      <c r="E64" s="51">
        <f>E65+E66</f>
        <v>1824177.04</v>
      </c>
      <c r="F64" s="48"/>
      <c r="G64" s="96"/>
      <c r="H64" s="262"/>
      <c r="I64" s="262"/>
      <c r="J64" s="49"/>
    </row>
    <row r="65" spans="1:10" ht="15.75">
      <c r="A65" s="58"/>
      <c r="B65" s="250" t="s">
        <v>56</v>
      </c>
      <c r="C65" s="250"/>
      <c r="D65" s="250"/>
      <c r="E65" s="52">
        <f>2319674.58+10830</f>
        <v>2330504.58</v>
      </c>
      <c r="F65" s="48"/>
      <c r="G65" s="96"/>
      <c r="H65" s="96"/>
      <c r="I65" s="96"/>
      <c r="J65" s="49"/>
    </row>
    <row r="66" spans="1:10" ht="15.75">
      <c r="A66" s="58"/>
      <c r="B66" s="250" t="s">
        <v>41</v>
      </c>
      <c r="C66" s="250"/>
      <c r="D66" s="250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>
      <c r="A67" s="251" t="s">
        <v>43</v>
      </c>
      <c r="B67" s="252"/>
      <c r="C67" s="252"/>
      <c r="D67" s="252"/>
      <c r="E67" s="51">
        <f>E53+E39+E12</f>
        <v>171160285.13</v>
      </c>
      <c r="F67" s="253" t="s">
        <v>44</v>
      </c>
      <c r="G67" s="254"/>
      <c r="H67" s="254"/>
      <c r="I67" s="254"/>
      <c r="J67" s="51">
        <f>J39+J12+J29+J46</f>
        <v>171160285.13</v>
      </c>
      <c r="L67" s="70">
        <f>E67-J67</f>
        <v>0</v>
      </c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5" t="s">
        <v>45</v>
      </c>
      <c r="B71" s="256"/>
      <c r="C71" s="256"/>
      <c r="D71" s="256"/>
      <c r="E71" s="256"/>
      <c r="F71" s="256" t="s">
        <v>46</v>
      </c>
      <c r="G71" s="256"/>
      <c r="H71" s="256"/>
      <c r="I71" s="256"/>
      <c r="J71" s="257"/>
    </row>
    <row r="72" spans="1:10" ht="15.75">
      <c r="A72" s="239" t="s">
        <v>61</v>
      </c>
      <c r="B72" s="240"/>
      <c r="C72" s="240"/>
      <c r="D72" s="240"/>
      <c r="E72" s="240"/>
      <c r="F72" s="249"/>
      <c r="G72" s="249"/>
      <c r="H72" s="249"/>
      <c r="I72" s="249"/>
      <c r="J72" s="25"/>
    </row>
    <row r="73" spans="1:10" ht="15.75">
      <c r="A73" s="239" t="s">
        <v>59</v>
      </c>
      <c r="B73" s="240"/>
      <c r="C73" s="240"/>
      <c r="D73" s="240"/>
      <c r="E73" s="240"/>
      <c r="F73" s="240" t="s">
        <v>47</v>
      </c>
      <c r="G73" s="240"/>
      <c r="H73" s="240"/>
      <c r="I73" s="240"/>
      <c r="J73" s="241"/>
    </row>
    <row r="74" spans="1:11" s="7" customFormat="1" ht="15.75">
      <c r="A74" s="239" t="s">
        <v>62</v>
      </c>
      <c r="B74" s="240"/>
      <c r="C74" s="240"/>
      <c r="D74" s="240"/>
      <c r="E74" s="240"/>
      <c r="F74" s="240" t="s">
        <v>48</v>
      </c>
      <c r="G74" s="240"/>
      <c r="H74" s="240"/>
      <c r="I74" s="240"/>
      <c r="J74" s="241"/>
      <c r="K74" s="26"/>
    </row>
    <row r="75" spans="1:10" ht="15.75">
      <c r="A75" s="239" t="s">
        <v>49</v>
      </c>
      <c r="B75" s="240"/>
      <c r="C75" s="240"/>
      <c r="D75" s="240"/>
      <c r="E75" s="240"/>
      <c r="F75" s="240" t="s">
        <v>50</v>
      </c>
      <c r="G75" s="240"/>
      <c r="H75" s="240"/>
      <c r="I75" s="240"/>
      <c r="J75" s="241"/>
    </row>
    <row r="76" spans="1:10" s="7" customFormat="1" ht="15.75">
      <c r="A76" s="239" t="s">
        <v>64</v>
      </c>
      <c r="B76" s="240"/>
      <c r="C76" s="240"/>
      <c r="D76" s="240"/>
      <c r="E76" s="240"/>
      <c r="F76" s="245"/>
      <c r="G76" s="245"/>
      <c r="H76" s="245"/>
      <c r="I76" s="245"/>
      <c r="J76" s="246"/>
    </row>
    <row r="77" spans="1:10" ht="15.75">
      <c r="A77" s="239" t="s">
        <v>65</v>
      </c>
      <c r="B77" s="240"/>
      <c r="C77" s="240"/>
      <c r="D77" s="240"/>
      <c r="E77" s="240"/>
      <c r="F77" s="247" t="s">
        <v>51</v>
      </c>
      <c r="G77" s="247"/>
      <c r="H77" s="247"/>
      <c r="I77" s="247"/>
      <c r="J77" s="248"/>
    </row>
    <row r="78" spans="1:10" ht="15.75">
      <c r="A78" s="239" t="s">
        <v>60</v>
      </c>
      <c r="B78" s="240"/>
      <c r="C78" s="240"/>
      <c r="D78" s="240"/>
      <c r="E78" s="240"/>
      <c r="F78" s="240" t="s">
        <v>52</v>
      </c>
      <c r="G78" s="240"/>
      <c r="H78" s="240"/>
      <c r="I78" s="240"/>
      <c r="J78" s="241"/>
    </row>
    <row r="79" spans="1:10" ht="16.5" thickBot="1">
      <c r="A79" s="242" t="s">
        <v>53</v>
      </c>
      <c r="B79" s="243"/>
      <c r="C79" s="243"/>
      <c r="D79" s="243"/>
      <c r="E79" s="243"/>
      <c r="F79" s="243" t="s">
        <v>54</v>
      </c>
      <c r="G79" s="243"/>
      <c r="H79" s="243"/>
      <c r="I79" s="243"/>
      <c r="J79" s="244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75"/>
      <c r="C4" s="275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75"/>
      <c r="C5" s="275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76"/>
      <c r="B6" s="277"/>
      <c r="C6" s="277"/>
      <c r="D6" s="277"/>
      <c r="E6" s="277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8" t="s">
        <v>79</v>
      </c>
      <c r="B8" s="279"/>
      <c r="C8" s="279"/>
      <c r="D8" s="279"/>
      <c r="E8" s="279"/>
      <c r="F8" s="279"/>
      <c r="G8" s="279"/>
      <c r="H8" s="279"/>
      <c r="I8" s="279"/>
      <c r="J8" s="280"/>
    </row>
    <row r="9" spans="1:10" ht="1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80"/>
    </row>
    <row r="10" spans="1:10" s="17" customFormat="1" ht="25.5" customHeight="1" thickBot="1">
      <c r="A10" s="281" t="s">
        <v>4</v>
      </c>
      <c r="B10" s="282"/>
      <c r="C10" s="282"/>
      <c r="D10" s="282"/>
      <c r="E10" s="282"/>
      <c r="F10" s="281" t="s">
        <v>5</v>
      </c>
      <c r="G10" s="282"/>
      <c r="H10" s="282"/>
      <c r="I10" s="282"/>
      <c r="J10" s="283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51" t="s">
        <v>6</v>
      </c>
      <c r="B12" s="252"/>
      <c r="C12" s="252"/>
      <c r="D12" s="252"/>
      <c r="E12" s="51">
        <f>SUM(E14+E16+E19+E22+E28+E31+E35)</f>
        <v>111551368.16999999</v>
      </c>
      <c r="F12" s="269" t="s">
        <v>7</v>
      </c>
      <c r="G12" s="270"/>
      <c r="H12" s="270"/>
      <c r="I12" s="270"/>
      <c r="J12" s="43">
        <f>J16+J20</f>
        <v>9879008.34</v>
      </c>
    </row>
    <row r="13" spans="1:10" s="19" customFormat="1" ht="15.7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0" s="19" customFormat="1" ht="15.75">
      <c r="A14" s="258" t="s">
        <v>8</v>
      </c>
      <c r="B14" s="259"/>
      <c r="C14" s="259"/>
      <c r="D14" s="259"/>
      <c r="E14" s="52">
        <v>55469.07</v>
      </c>
      <c r="F14" s="114"/>
      <c r="G14" s="271"/>
      <c r="H14" s="271"/>
      <c r="I14" s="271"/>
      <c r="J14" s="44"/>
    </row>
    <row r="15" spans="1:10" s="19" customFormat="1" ht="15.75">
      <c r="A15" s="58"/>
      <c r="B15" s="111"/>
      <c r="C15" s="111"/>
      <c r="D15" s="111"/>
      <c r="E15" s="52"/>
      <c r="F15" s="272"/>
      <c r="G15" s="273"/>
      <c r="H15" s="273"/>
      <c r="I15" s="273"/>
      <c r="J15" s="274"/>
    </row>
    <row r="16" spans="1:10" s="19" customFormat="1" ht="15.75">
      <c r="A16" s="258" t="s">
        <v>9</v>
      </c>
      <c r="B16" s="259"/>
      <c r="C16" s="259"/>
      <c r="D16" s="259"/>
      <c r="E16" s="51">
        <f>SUM(E17)</f>
        <v>30927021.27</v>
      </c>
      <c r="F16" s="266" t="s">
        <v>10</v>
      </c>
      <c r="G16" s="267"/>
      <c r="H16" s="267"/>
      <c r="I16" s="267"/>
      <c r="J16" s="45">
        <f>SUM(J17+J18)</f>
        <v>1755843.24</v>
      </c>
    </row>
    <row r="17" spans="1:10" ht="15.75">
      <c r="A17" s="58"/>
      <c r="B17" s="250" t="s">
        <v>11</v>
      </c>
      <c r="C17" s="250"/>
      <c r="D17" s="250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>
      <c r="A19" s="258" t="s">
        <v>13</v>
      </c>
      <c r="B19" s="259"/>
      <c r="C19" s="259"/>
      <c r="D19" s="259"/>
      <c r="E19" s="51">
        <f>SUM(E20)</f>
        <v>30332272.45</v>
      </c>
      <c r="F19" s="114"/>
      <c r="G19" s="109"/>
      <c r="H19" s="108"/>
      <c r="I19" s="109"/>
      <c r="J19" s="46"/>
    </row>
    <row r="20" spans="1:10" ht="15.75">
      <c r="A20" s="58"/>
      <c r="B20" s="250" t="s">
        <v>14</v>
      </c>
      <c r="C20" s="250"/>
      <c r="D20" s="250"/>
      <c r="E20" s="52">
        <v>30332272.45</v>
      </c>
      <c r="F20" s="266" t="s">
        <v>15</v>
      </c>
      <c r="G20" s="267"/>
      <c r="H20" s="267"/>
      <c r="I20" s="267"/>
      <c r="J20" s="45">
        <f>SUM(J21:J23)</f>
        <v>8123165.1</v>
      </c>
    </row>
    <row r="21" spans="1:10" ht="15.75">
      <c r="A21" s="58"/>
      <c r="B21" s="252"/>
      <c r="C21" s="252"/>
      <c r="D21" s="252"/>
      <c r="E21" s="51"/>
      <c r="F21" s="47"/>
      <c r="G21" s="268" t="s">
        <v>16</v>
      </c>
      <c r="H21" s="268"/>
      <c r="I21" s="268"/>
      <c r="J21" s="46">
        <v>1922631.44</v>
      </c>
    </row>
    <row r="22" spans="1:10" ht="15.75">
      <c r="A22" s="258" t="s">
        <v>17</v>
      </c>
      <c r="B22" s="259"/>
      <c r="C22" s="259"/>
      <c r="D22" s="259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>
      <c r="A23" s="58"/>
      <c r="B23" s="250" t="s">
        <v>19</v>
      </c>
      <c r="C23" s="250"/>
      <c r="D23" s="250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</v>
      </c>
    </row>
    <row r="24" spans="1:10" ht="15.75">
      <c r="A24" s="58"/>
      <c r="B24" s="263" t="s">
        <v>21</v>
      </c>
      <c r="C24" s="263"/>
      <c r="D24" s="263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>
      <c r="A25" s="60"/>
      <c r="B25" s="263" t="s">
        <v>66</v>
      </c>
      <c r="C25" s="263"/>
      <c r="D25" s="263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>
      <c r="A26" s="58"/>
      <c r="B26" s="263" t="s">
        <v>22</v>
      </c>
      <c r="C26" s="263"/>
      <c r="D26" s="263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8"/>
      <c r="G26" s="106"/>
      <c r="H26" s="106"/>
      <c r="I26" s="106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8" t="s">
        <v>23</v>
      </c>
      <c r="B28" s="259"/>
      <c r="C28" s="259"/>
      <c r="D28" s="259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>
      <c r="A29" s="58"/>
      <c r="B29" s="263" t="s">
        <v>24</v>
      </c>
      <c r="C29" s="263"/>
      <c r="D29" s="263"/>
      <c r="E29" s="52">
        <f>19800558.96-5095800.56</f>
        <v>14704758.400000002</v>
      </c>
      <c r="F29" s="264" t="s">
        <v>25</v>
      </c>
      <c r="G29" s="265"/>
      <c r="H29" s="265"/>
      <c r="I29" s="265"/>
      <c r="J29" s="51">
        <f>J33</f>
        <v>20748966.98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8"/>
      <c r="B31" s="259"/>
      <c r="C31" s="259"/>
      <c r="D31" s="259"/>
      <c r="E31" s="51"/>
      <c r="F31" s="48"/>
      <c r="G31" s="21"/>
      <c r="H31" s="21"/>
      <c r="I31" s="21"/>
      <c r="J31" s="52"/>
    </row>
    <row r="32" spans="1:10" ht="15.75" hidden="1">
      <c r="A32" s="59"/>
      <c r="B32" s="250"/>
      <c r="C32" s="250"/>
      <c r="D32" s="110"/>
      <c r="E32" s="66"/>
      <c r="F32" s="67"/>
      <c r="G32" s="68"/>
      <c r="H32" s="68"/>
      <c r="I32" s="68"/>
      <c r="J32" s="66"/>
    </row>
    <row r="33" spans="1:10" ht="15.75">
      <c r="A33" s="59"/>
      <c r="B33" s="250"/>
      <c r="C33" s="250"/>
      <c r="D33" s="110"/>
      <c r="E33" s="66"/>
      <c r="F33" s="264" t="s">
        <v>10</v>
      </c>
      <c r="G33" s="265"/>
      <c r="H33" s="265"/>
      <c r="I33" s="265"/>
      <c r="J33" s="51">
        <f>SUM(J34+J35)</f>
        <v>20748966.98</v>
      </c>
    </row>
    <row r="34" spans="1:10" ht="15.7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0" ht="15.75">
      <c r="A35" s="258" t="s">
        <v>26</v>
      </c>
      <c r="B35" s="259"/>
      <c r="C35" s="259"/>
      <c r="D35" s="259"/>
      <c r="E35" s="51">
        <f>E36</f>
        <v>331581.34</v>
      </c>
      <c r="F35" s="67"/>
      <c r="G35" s="68"/>
      <c r="H35" s="21" t="s">
        <v>12</v>
      </c>
      <c r="I35" s="21"/>
      <c r="J35" s="118">
        <v>4685036.58</v>
      </c>
    </row>
    <row r="36" spans="1:10" ht="15.75">
      <c r="A36" s="58"/>
      <c r="B36" s="263" t="s">
        <v>27</v>
      </c>
      <c r="C36" s="263"/>
      <c r="D36" s="263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54117146.05</v>
      </c>
      <c r="F39" s="253" t="s">
        <v>29</v>
      </c>
      <c r="G39" s="254"/>
      <c r="H39" s="254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62" t="s">
        <v>30</v>
      </c>
      <c r="H40" s="262"/>
      <c r="I40" s="262"/>
      <c r="J40" s="52">
        <v>133378731.77</v>
      </c>
    </row>
    <row r="41" spans="1:10" ht="15.75">
      <c r="A41" s="258" t="s">
        <v>31</v>
      </c>
      <c r="B41" s="259"/>
      <c r="C41" s="259"/>
      <c r="D41" s="259"/>
      <c r="E41" s="51">
        <f>E42+E43+E44+E45</f>
        <v>49021345.489999995</v>
      </c>
      <c r="F41" s="48"/>
      <c r="G41" s="262" t="s">
        <v>32</v>
      </c>
      <c r="H41" s="262"/>
      <c r="I41" s="262"/>
      <c r="J41" s="52">
        <v>7312597.39</v>
      </c>
    </row>
    <row r="42" spans="1:10" ht="15.75">
      <c r="A42" s="60"/>
      <c r="B42" s="250" t="s">
        <v>19</v>
      </c>
      <c r="C42" s="250"/>
      <c r="D42" s="250"/>
      <c r="E42" s="52">
        <f>2113650.76+8935989.66+1100992.71+282886.66+227652.94+95405+57796.55+1097774.18</f>
        <v>13912148.459999999</v>
      </c>
      <c r="F42" s="48"/>
      <c r="G42" s="262"/>
      <c r="H42" s="262"/>
      <c r="I42" s="262"/>
      <c r="J42" s="52"/>
    </row>
    <row r="43" spans="1:10" ht="15.75">
      <c r="A43" s="60"/>
      <c r="B43" s="263" t="s">
        <v>21</v>
      </c>
      <c r="C43" s="263"/>
      <c r="D43" s="263"/>
      <c r="E43" s="52">
        <f>6431346.75+11623255.26+1658163.77+1391143.11+765141.87+217180.24+41458.95+711698.12+1719414.06+11585294.51+91184.55+212623.2</f>
        <v>36447904.38999999</v>
      </c>
      <c r="F43" s="48"/>
      <c r="G43" s="106"/>
      <c r="H43" s="106"/>
      <c r="I43" s="106"/>
      <c r="J43" s="49"/>
    </row>
    <row r="44" spans="1:10" ht="15.75">
      <c r="A44" s="60"/>
      <c r="B44" s="263" t="s">
        <v>66</v>
      </c>
      <c r="C44" s="263"/>
      <c r="D44" s="263"/>
      <c r="E44" s="52">
        <f>1086303.95+609258.05</f>
        <v>1695562</v>
      </c>
      <c r="F44" s="48"/>
      <c r="G44" s="106"/>
      <c r="H44" s="106"/>
      <c r="I44" s="106"/>
      <c r="J44" s="49"/>
    </row>
    <row r="45" spans="1:10" ht="15.75">
      <c r="A45" s="60"/>
      <c r="B45" s="263" t="s">
        <v>22</v>
      </c>
      <c r="C45" s="263"/>
      <c r="D45" s="263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>
      <c r="A46" s="258"/>
      <c r="B46" s="259"/>
      <c r="C46" s="259"/>
      <c r="D46" s="259"/>
      <c r="E46" s="51"/>
      <c r="F46" s="50" t="s">
        <v>33</v>
      </c>
      <c r="G46" s="107"/>
      <c r="H46" s="107"/>
      <c r="I46" s="107"/>
      <c r="J46" s="51">
        <f>SUM(J49:J54)</f>
        <v>713640.9499999984</v>
      </c>
      <c r="K46" s="48"/>
      <c r="L46" s="21"/>
      <c r="M46" s="21"/>
      <c r="N46" s="21"/>
      <c r="O46" s="21"/>
    </row>
    <row r="47" spans="1:15" ht="15.75" customHeight="1" hidden="1">
      <c r="A47" s="60"/>
      <c r="B47" s="263"/>
      <c r="C47" s="263"/>
      <c r="D47" s="263"/>
      <c r="E47" s="52"/>
      <c r="F47" s="48"/>
      <c r="G47" s="262" t="s">
        <v>34</v>
      </c>
      <c r="H47" s="262"/>
      <c r="I47" s="262"/>
      <c r="J47" s="52">
        <v>11155142.77</v>
      </c>
      <c r="K47" s="48"/>
      <c r="L47" s="262"/>
      <c r="M47" s="262"/>
      <c r="N47" s="262"/>
      <c r="O47" s="83"/>
    </row>
    <row r="48" spans="1:15" ht="15.75" customHeight="1" hidden="1">
      <c r="A48" s="60"/>
      <c r="B48" s="112"/>
      <c r="C48" s="112"/>
      <c r="D48" s="112"/>
      <c r="E48" s="52"/>
      <c r="F48" s="48"/>
      <c r="G48" s="262" t="s">
        <v>35</v>
      </c>
      <c r="H48" s="262"/>
      <c r="I48" s="262"/>
      <c r="J48" s="52">
        <v>-10361959.04</v>
      </c>
      <c r="K48" s="48"/>
      <c r="L48" s="106"/>
      <c r="M48" s="106"/>
      <c r="N48" s="106"/>
      <c r="O48" s="83"/>
    </row>
    <row r="49" spans="1:15" ht="15.75">
      <c r="A49" s="60"/>
      <c r="B49" s="263"/>
      <c r="C49" s="263"/>
      <c r="D49" s="263"/>
      <c r="E49" s="52"/>
      <c r="F49" s="48"/>
      <c r="G49" s="262" t="s">
        <v>34</v>
      </c>
      <c r="H49" s="262"/>
      <c r="I49" s="262"/>
      <c r="J49" s="52">
        <v>9491659.04</v>
      </c>
      <c r="K49" s="50"/>
      <c r="L49" s="107"/>
      <c r="M49" s="107"/>
      <c r="N49" s="107"/>
      <c r="O49" s="84"/>
    </row>
    <row r="50" spans="1:15" ht="15.75">
      <c r="A50" s="258" t="s">
        <v>23</v>
      </c>
      <c r="B50" s="259"/>
      <c r="C50" s="259"/>
      <c r="D50" s="259"/>
      <c r="E50" s="51">
        <f>E51+E52</f>
        <v>5095800.56</v>
      </c>
      <c r="F50" s="48"/>
      <c r="G50" s="262" t="s">
        <v>73</v>
      </c>
      <c r="H50" s="262"/>
      <c r="I50" s="262"/>
      <c r="J50" s="52">
        <v>-9147805.97</v>
      </c>
      <c r="K50" s="48"/>
      <c r="L50" s="262"/>
      <c r="M50" s="262"/>
      <c r="N50" s="262"/>
      <c r="O50" s="85"/>
    </row>
    <row r="51" spans="1:15" ht="15.75">
      <c r="A51" s="60"/>
      <c r="B51" s="263" t="s">
        <v>58</v>
      </c>
      <c r="C51" s="263"/>
      <c r="D51" s="263"/>
      <c r="E51" s="52">
        <v>5095800.56</v>
      </c>
      <c r="F51" s="48"/>
      <c r="G51" s="262" t="s">
        <v>36</v>
      </c>
      <c r="H51" s="262"/>
      <c r="I51" s="262"/>
      <c r="J51" s="52">
        <v>0</v>
      </c>
      <c r="K51" s="48"/>
      <c r="L51" s="262"/>
      <c r="M51" s="262"/>
      <c r="N51" s="262"/>
      <c r="O51" s="85"/>
    </row>
    <row r="52" spans="1:15" ht="15.75">
      <c r="A52" s="60"/>
      <c r="B52" s="263"/>
      <c r="C52" s="263"/>
      <c r="D52" s="263"/>
      <c r="E52" s="52"/>
      <c r="F52" s="48"/>
      <c r="G52" s="262" t="s">
        <v>74</v>
      </c>
      <c r="H52" s="262"/>
      <c r="I52" s="262"/>
      <c r="J52" s="52">
        <v>-2100.13</v>
      </c>
      <c r="K52" s="48"/>
      <c r="L52" s="262"/>
      <c r="M52" s="262"/>
      <c r="N52" s="262"/>
      <c r="O52" s="85"/>
    </row>
    <row r="53" spans="1:10" s="19" customFormat="1" ht="15.75">
      <c r="A53" s="251" t="s">
        <v>37</v>
      </c>
      <c r="B53" s="252"/>
      <c r="C53" s="252"/>
      <c r="D53" s="252"/>
      <c r="E53" s="51">
        <f>SUM(E54+E58+E61+E64)</f>
        <v>6364431.210000001</v>
      </c>
      <c r="F53" s="48"/>
      <c r="G53" s="262" t="s">
        <v>38</v>
      </c>
      <c r="H53" s="262"/>
      <c r="I53" s="262"/>
      <c r="J53" s="52">
        <v>258261.25</v>
      </c>
    </row>
    <row r="54" spans="1:10" ht="15.75">
      <c r="A54" s="258" t="s">
        <v>67</v>
      </c>
      <c r="B54" s="259"/>
      <c r="C54" s="259"/>
      <c r="D54" s="259"/>
      <c r="E54" s="51">
        <f>E55+E56+E57</f>
        <v>3988353.12</v>
      </c>
      <c r="F54" s="48"/>
      <c r="G54" s="262" t="s">
        <v>39</v>
      </c>
      <c r="H54" s="262"/>
      <c r="I54" s="262"/>
      <c r="J54" s="52">
        <v>113626.76</v>
      </c>
    </row>
    <row r="55" spans="1:10" ht="15.75">
      <c r="A55" s="58"/>
      <c r="B55" s="250" t="s">
        <v>68</v>
      </c>
      <c r="C55" s="250"/>
      <c r="D55" s="250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0" t="s">
        <v>69</v>
      </c>
      <c r="C56" s="250"/>
      <c r="D56" s="250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0" t="s">
        <v>40</v>
      </c>
      <c r="C57" s="250"/>
      <c r="D57" s="250"/>
      <c r="E57" s="52">
        <v>-300910.62</v>
      </c>
      <c r="F57" s="48"/>
      <c r="G57" s="21"/>
      <c r="H57" s="21"/>
      <c r="I57" s="21"/>
      <c r="J57" s="49"/>
    </row>
    <row r="58" spans="1:10" ht="15.75">
      <c r="A58" s="258" t="s">
        <v>70</v>
      </c>
      <c r="B58" s="259"/>
      <c r="C58" s="259"/>
      <c r="D58" s="259"/>
      <c r="E58" s="51">
        <f>E59+E60</f>
        <v>585468.5300000003</v>
      </c>
      <c r="F58" s="48"/>
      <c r="G58" s="262"/>
      <c r="H58" s="262"/>
      <c r="I58" s="262"/>
      <c r="J58" s="52"/>
    </row>
    <row r="59" spans="1:10" ht="15.75">
      <c r="A59" s="58"/>
      <c r="B59" s="250" t="s">
        <v>71</v>
      </c>
      <c r="C59" s="250"/>
      <c r="D59" s="250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0" ht="15.75">
      <c r="A60" s="58"/>
      <c r="B60" s="250" t="s">
        <v>40</v>
      </c>
      <c r="C60" s="250"/>
      <c r="D60" s="250"/>
      <c r="E60" s="52">
        <f>-800718.21-387242.18</f>
        <v>-1187960.39</v>
      </c>
      <c r="F60" s="48"/>
      <c r="G60" s="106"/>
      <c r="H60" s="106"/>
      <c r="I60" s="106"/>
      <c r="J60" s="49"/>
    </row>
    <row r="61" spans="1:10" ht="15.75">
      <c r="A61" s="258" t="s">
        <v>75</v>
      </c>
      <c r="B61" s="259"/>
      <c r="C61" s="259"/>
      <c r="D61" s="259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50" t="s">
        <v>42</v>
      </c>
      <c r="C62" s="250"/>
      <c r="D62" s="250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0" t="s">
        <v>41</v>
      </c>
      <c r="C63" s="250"/>
      <c r="D63" s="250"/>
      <c r="E63" s="52">
        <v>-71568.17</v>
      </c>
      <c r="F63" s="48"/>
      <c r="G63" s="106"/>
      <c r="H63" s="106"/>
      <c r="I63" s="106"/>
      <c r="J63" s="49"/>
    </row>
    <row r="64" spans="1:10" ht="15.75">
      <c r="A64" s="260" t="s">
        <v>76</v>
      </c>
      <c r="B64" s="261"/>
      <c r="C64" s="261"/>
      <c r="D64" s="261"/>
      <c r="E64" s="51">
        <f>E65+E66</f>
        <v>1788849.9300000002</v>
      </c>
      <c r="F64" s="48"/>
      <c r="G64" s="106"/>
      <c r="H64" s="262"/>
      <c r="I64" s="262"/>
      <c r="J64" s="49"/>
    </row>
    <row r="65" spans="1:10" ht="15.75">
      <c r="A65" s="58"/>
      <c r="B65" s="250" t="s">
        <v>56</v>
      </c>
      <c r="C65" s="250"/>
      <c r="D65" s="250"/>
      <c r="E65" s="52">
        <f>2319674.58+10830</f>
        <v>2330504.58</v>
      </c>
      <c r="F65" s="48"/>
      <c r="G65" s="106"/>
      <c r="H65" s="106"/>
      <c r="I65" s="106"/>
      <c r="J65" s="49"/>
    </row>
    <row r="66" spans="1:10" ht="15.75">
      <c r="A66" s="58"/>
      <c r="B66" s="250" t="s">
        <v>41</v>
      </c>
      <c r="C66" s="250"/>
      <c r="D66" s="250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>
      <c r="A67" s="251" t="s">
        <v>43</v>
      </c>
      <c r="B67" s="252"/>
      <c r="C67" s="252"/>
      <c r="D67" s="252"/>
      <c r="E67" s="51">
        <f>E53+E39+E12</f>
        <v>172032945.42999998</v>
      </c>
      <c r="F67" s="253" t="s">
        <v>44</v>
      </c>
      <c r="G67" s="254"/>
      <c r="H67" s="254"/>
      <c r="I67" s="254"/>
      <c r="J67" s="51">
        <f>J39+J12+J29+J46</f>
        <v>172032945.42999998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5" t="s">
        <v>45</v>
      </c>
      <c r="B71" s="256"/>
      <c r="C71" s="256"/>
      <c r="D71" s="256"/>
      <c r="E71" s="256"/>
      <c r="F71" s="256" t="s">
        <v>46</v>
      </c>
      <c r="G71" s="256"/>
      <c r="H71" s="256"/>
      <c r="I71" s="256"/>
      <c r="J71" s="257"/>
    </row>
    <row r="72" spans="1:10" ht="15.75">
      <c r="A72" s="239" t="s">
        <v>61</v>
      </c>
      <c r="B72" s="240"/>
      <c r="C72" s="240"/>
      <c r="D72" s="240"/>
      <c r="E72" s="240"/>
      <c r="F72" s="249"/>
      <c r="G72" s="249"/>
      <c r="H72" s="249"/>
      <c r="I72" s="249"/>
      <c r="J72" s="25"/>
    </row>
    <row r="73" spans="1:10" ht="15.75">
      <c r="A73" s="239" t="s">
        <v>59</v>
      </c>
      <c r="B73" s="240"/>
      <c r="C73" s="240"/>
      <c r="D73" s="240"/>
      <c r="E73" s="240"/>
      <c r="F73" s="240" t="s">
        <v>47</v>
      </c>
      <c r="G73" s="240"/>
      <c r="H73" s="240"/>
      <c r="I73" s="240"/>
      <c r="J73" s="241"/>
    </row>
    <row r="74" spans="1:11" s="7" customFormat="1" ht="15.75">
      <c r="A74" s="239" t="s">
        <v>62</v>
      </c>
      <c r="B74" s="240"/>
      <c r="C74" s="240"/>
      <c r="D74" s="240"/>
      <c r="E74" s="240"/>
      <c r="F74" s="240" t="s">
        <v>48</v>
      </c>
      <c r="G74" s="240"/>
      <c r="H74" s="240"/>
      <c r="I74" s="240"/>
      <c r="J74" s="241"/>
      <c r="K74" s="26"/>
    </row>
    <row r="75" spans="1:10" ht="15.75">
      <c r="A75" s="239" t="s">
        <v>49</v>
      </c>
      <c r="B75" s="240"/>
      <c r="C75" s="240"/>
      <c r="D75" s="240"/>
      <c r="E75" s="240"/>
      <c r="F75" s="240" t="s">
        <v>50</v>
      </c>
      <c r="G75" s="240"/>
      <c r="H75" s="240"/>
      <c r="I75" s="240"/>
      <c r="J75" s="241"/>
    </row>
    <row r="76" spans="1:10" s="7" customFormat="1" ht="15.75">
      <c r="A76" s="239" t="s">
        <v>64</v>
      </c>
      <c r="B76" s="240"/>
      <c r="C76" s="240"/>
      <c r="D76" s="240"/>
      <c r="E76" s="240"/>
      <c r="F76" s="245"/>
      <c r="G76" s="245"/>
      <c r="H76" s="245"/>
      <c r="I76" s="245"/>
      <c r="J76" s="246"/>
    </row>
    <row r="77" spans="1:10" ht="15.75">
      <c r="A77" s="239" t="s">
        <v>65</v>
      </c>
      <c r="B77" s="240"/>
      <c r="C77" s="240"/>
      <c r="D77" s="240"/>
      <c r="E77" s="240"/>
      <c r="F77" s="247" t="s">
        <v>51</v>
      </c>
      <c r="G77" s="247"/>
      <c r="H77" s="247"/>
      <c r="I77" s="247"/>
      <c r="J77" s="248"/>
    </row>
    <row r="78" spans="1:10" ht="15.75">
      <c r="A78" s="239" t="s">
        <v>60</v>
      </c>
      <c r="B78" s="240"/>
      <c r="C78" s="240"/>
      <c r="D78" s="240"/>
      <c r="E78" s="240"/>
      <c r="F78" s="240" t="s">
        <v>52</v>
      </c>
      <c r="G78" s="240"/>
      <c r="H78" s="240"/>
      <c r="I78" s="240"/>
      <c r="J78" s="241"/>
    </row>
    <row r="79" spans="1:10" ht="16.5" thickBot="1">
      <c r="A79" s="242" t="s">
        <v>53</v>
      </c>
      <c r="B79" s="243"/>
      <c r="C79" s="243"/>
      <c r="D79" s="243"/>
      <c r="E79" s="243"/>
      <c r="F79" s="243" t="s">
        <v>54</v>
      </c>
      <c r="G79" s="243"/>
      <c r="H79" s="243"/>
      <c r="I79" s="243"/>
      <c r="J79" s="244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75"/>
      <c r="C4" s="275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75"/>
      <c r="C5" s="275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76"/>
      <c r="B6" s="277"/>
      <c r="C6" s="277"/>
      <c r="D6" s="277"/>
      <c r="E6" s="277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8" t="s">
        <v>80</v>
      </c>
      <c r="B8" s="279"/>
      <c r="C8" s="279"/>
      <c r="D8" s="279"/>
      <c r="E8" s="279"/>
      <c r="F8" s="279"/>
      <c r="G8" s="279"/>
      <c r="H8" s="279"/>
      <c r="I8" s="279"/>
      <c r="J8" s="280"/>
    </row>
    <row r="9" spans="1:10" ht="1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80"/>
    </row>
    <row r="10" spans="1:10" s="17" customFormat="1" ht="25.5" customHeight="1" thickBot="1">
      <c r="A10" s="281" t="s">
        <v>4</v>
      </c>
      <c r="B10" s="282"/>
      <c r="C10" s="282"/>
      <c r="D10" s="282"/>
      <c r="E10" s="282"/>
      <c r="F10" s="281" t="s">
        <v>5</v>
      </c>
      <c r="G10" s="282"/>
      <c r="H10" s="282"/>
      <c r="I10" s="282"/>
      <c r="J10" s="283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51" t="s">
        <v>6</v>
      </c>
      <c r="B12" s="252"/>
      <c r="C12" s="252"/>
      <c r="D12" s="252"/>
      <c r="E12" s="51">
        <f>SUM(E14+E16+E19+E22+E28+E31+E35)</f>
        <v>141016661.22</v>
      </c>
      <c r="F12" s="269" t="s">
        <v>7</v>
      </c>
      <c r="G12" s="270"/>
      <c r="H12" s="270"/>
      <c r="I12" s="270"/>
      <c r="J12" s="43">
        <f>J16+J20</f>
        <v>38770740</v>
      </c>
    </row>
    <row r="13" spans="1:10" s="19" customFormat="1" ht="15.7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0" s="19" customFormat="1" ht="15.75">
      <c r="A14" s="258" t="s">
        <v>8</v>
      </c>
      <c r="B14" s="259"/>
      <c r="C14" s="259"/>
      <c r="D14" s="259"/>
      <c r="E14" s="52">
        <f>85136.84-305.67</f>
        <v>84831.17</v>
      </c>
      <c r="F14" s="127"/>
      <c r="G14" s="271"/>
      <c r="H14" s="271"/>
      <c r="I14" s="271"/>
      <c r="J14" s="44"/>
    </row>
    <row r="15" spans="1:10" s="19" customFormat="1" ht="15.75">
      <c r="A15" s="58"/>
      <c r="B15" s="124"/>
      <c r="C15" s="124"/>
      <c r="D15" s="124"/>
      <c r="E15" s="52"/>
      <c r="F15" s="272"/>
      <c r="G15" s="273"/>
      <c r="H15" s="273"/>
      <c r="I15" s="273"/>
      <c r="J15" s="274"/>
    </row>
    <row r="16" spans="1:10" s="19" customFormat="1" ht="15.75">
      <c r="A16" s="258" t="s">
        <v>9</v>
      </c>
      <c r="B16" s="259"/>
      <c r="C16" s="259"/>
      <c r="D16" s="259"/>
      <c r="E16" s="51">
        <f>SUM(E17)</f>
        <v>30682425.61</v>
      </c>
      <c r="F16" s="266" t="s">
        <v>10</v>
      </c>
      <c r="G16" s="267"/>
      <c r="H16" s="267"/>
      <c r="I16" s="267"/>
      <c r="J16" s="45">
        <f>SUM(J17+J18)</f>
        <v>2002429.4100000001</v>
      </c>
    </row>
    <row r="17" spans="1:10" ht="15.75">
      <c r="A17" s="58"/>
      <c r="B17" s="250" t="s">
        <v>11</v>
      </c>
      <c r="C17" s="250"/>
      <c r="D17" s="250"/>
      <c r="E17" s="52">
        <v>30682425.61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>
      <c r="A19" s="258" t="s">
        <v>13</v>
      </c>
      <c r="B19" s="259"/>
      <c r="C19" s="259"/>
      <c r="D19" s="259"/>
      <c r="E19" s="51">
        <f>SUM(E20)</f>
        <v>58947774.1</v>
      </c>
      <c r="F19" s="127"/>
      <c r="G19" s="120"/>
      <c r="H19" s="119"/>
      <c r="I19" s="120"/>
      <c r="J19" s="46"/>
    </row>
    <row r="20" spans="1:10" ht="15.75">
      <c r="A20" s="58"/>
      <c r="B20" s="250" t="s">
        <v>14</v>
      </c>
      <c r="C20" s="250"/>
      <c r="D20" s="250"/>
      <c r="E20" s="52">
        <v>58947774.1</v>
      </c>
      <c r="F20" s="266" t="s">
        <v>15</v>
      </c>
      <c r="G20" s="267"/>
      <c r="H20" s="267"/>
      <c r="I20" s="267"/>
      <c r="J20" s="45">
        <f>SUM(J21:J23)</f>
        <v>36768310.589999996</v>
      </c>
    </row>
    <row r="21" spans="1:10" ht="15.75">
      <c r="A21" s="58"/>
      <c r="B21" s="252"/>
      <c r="C21" s="252"/>
      <c r="D21" s="252"/>
      <c r="E21" s="51"/>
      <c r="F21" s="47"/>
      <c r="G21" s="268" t="s">
        <v>16</v>
      </c>
      <c r="H21" s="268"/>
      <c r="I21" s="268"/>
      <c r="J21" s="46">
        <v>1922631.44</v>
      </c>
    </row>
    <row r="22" spans="1:10" ht="15.75">
      <c r="A22" s="258" t="s">
        <v>17</v>
      </c>
      <c r="B22" s="259"/>
      <c r="C22" s="259"/>
      <c r="D22" s="259"/>
      <c r="E22" s="51">
        <f>E23+E24+E25+E26</f>
        <v>35753980.43000001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>
      <c r="A23" s="58"/>
      <c r="B23" s="250" t="s">
        <v>19</v>
      </c>
      <c r="C23" s="250"/>
      <c r="D23" s="250"/>
      <c r="E23" s="52">
        <f>3457630.9+16217430.27+1364114.61+1576750.21+777127.83+477420.03+408547.69+2401951.24</f>
        <v>26680972.78</v>
      </c>
      <c r="F23" s="47"/>
      <c r="G23" s="119" t="s">
        <v>20</v>
      </c>
      <c r="H23" s="119" t="s">
        <v>20</v>
      </c>
      <c r="I23" s="119"/>
      <c r="J23" s="46">
        <f>16995.69+34118137.36</f>
        <v>34135133.05</v>
      </c>
    </row>
    <row r="24" spans="1:10" ht="15.75">
      <c r="A24" s="58"/>
      <c r="B24" s="263" t="s">
        <v>21</v>
      </c>
      <c r="C24" s="263"/>
      <c r="D24" s="263"/>
      <c r="E24" s="52">
        <f>2688256.73+5446737.32+1001065.5+613619.56+821082.62+196369.31+158890.99+630251.78+374748.89+1500734.25+146181.64+21815.68+161345.19</f>
        <v>13761099.46</v>
      </c>
      <c r="F24" s="47"/>
      <c r="G24" s="120"/>
      <c r="H24" s="119"/>
      <c r="I24" s="20"/>
      <c r="J24" s="46"/>
    </row>
    <row r="25" spans="1:10" ht="15.75">
      <c r="A25" s="60"/>
      <c r="B25" s="263" t="s">
        <v>66</v>
      </c>
      <c r="C25" s="263"/>
      <c r="D25" s="263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>
      <c r="A26" s="58"/>
      <c r="B26" s="263" t="s">
        <v>22</v>
      </c>
      <c r="C26" s="263"/>
      <c r="D26" s="263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8"/>
      <c r="G26" s="121"/>
      <c r="H26" s="121"/>
      <c r="I26" s="121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8" t="s">
        <v>23</v>
      </c>
      <c r="B28" s="259"/>
      <c r="C28" s="259"/>
      <c r="D28" s="259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>
      <c r="A29" s="58"/>
      <c r="B29" s="263" t="s">
        <v>24</v>
      </c>
      <c r="C29" s="263"/>
      <c r="D29" s="263"/>
      <c r="E29" s="52">
        <f>20427625.07-5211556.5</f>
        <v>15216068.57</v>
      </c>
      <c r="F29" s="264" t="s">
        <v>25</v>
      </c>
      <c r="G29" s="265"/>
      <c r="H29" s="265"/>
      <c r="I29" s="265"/>
      <c r="J29" s="51">
        <f>J33</f>
        <v>21227409.12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8"/>
      <c r="B31" s="259"/>
      <c r="C31" s="259"/>
      <c r="D31" s="259"/>
      <c r="E31" s="51"/>
      <c r="F31" s="48"/>
      <c r="G31" s="21"/>
      <c r="H31" s="21"/>
      <c r="I31" s="21"/>
      <c r="J31" s="52"/>
    </row>
    <row r="32" spans="1:10" ht="15.75" hidden="1">
      <c r="A32" s="59"/>
      <c r="B32" s="250"/>
      <c r="C32" s="250"/>
      <c r="D32" s="123"/>
      <c r="E32" s="66"/>
      <c r="F32" s="67"/>
      <c r="G32" s="68"/>
      <c r="H32" s="68"/>
      <c r="I32" s="68"/>
      <c r="J32" s="66"/>
    </row>
    <row r="33" spans="1:10" ht="15.75">
      <c r="A33" s="59"/>
      <c r="B33" s="250"/>
      <c r="C33" s="250"/>
      <c r="D33" s="123"/>
      <c r="E33" s="66"/>
      <c r="F33" s="264" t="s">
        <v>10</v>
      </c>
      <c r="G33" s="265"/>
      <c r="H33" s="265"/>
      <c r="I33" s="265"/>
      <c r="J33" s="51">
        <f>SUM(J34+J35)</f>
        <v>21227409.12</v>
      </c>
    </row>
    <row r="34" spans="1:10" ht="15.7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0" ht="15.75">
      <c r="A35" s="258" t="s">
        <v>26</v>
      </c>
      <c r="B35" s="259"/>
      <c r="C35" s="259"/>
      <c r="D35" s="259"/>
      <c r="E35" s="51">
        <f>E36</f>
        <v>331581.34</v>
      </c>
      <c r="F35" s="67"/>
      <c r="G35" s="68"/>
      <c r="H35" s="21" t="s">
        <v>12</v>
      </c>
      <c r="I35" s="21"/>
      <c r="J35" s="52">
        <v>4819503.89</v>
      </c>
    </row>
    <row r="36" spans="1:10" ht="15.75">
      <c r="A36" s="58"/>
      <c r="B36" s="263" t="s">
        <v>27</v>
      </c>
      <c r="C36" s="263"/>
      <c r="D36" s="263"/>
      <c r="E36" s="52">
        <v>331581.34</v>
      </c>
      <c r="F36" s="48"/>
      <c r="G36" s="21"/>
      <c r="H36" s="21"/>
      <c r="I36" s="21"/>
      <c r="J36" s="49"/>
    </row>
    <row r="37" spans="1:10" ht="15.7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54157122.820000015</v>
      </c>
      <c r="F39" s="253" t="s">
        <v>29</v>
      </c>
      <c r="G39" s="254"/>
      <c r="H39" s="254"/>
      <c r="I39" s="21"/>
      <c r="J39" s="51">
        <f>SUM(J40:J42)</f>
        <v>140691329.16</v>
      </c>
    </row>
    <row r="40" spans="1:10" ht="15.75">
      <c r="A40" s="62"/>
      <c r="B40" s="20"/>
      <c r="C40" s="20"/>
      <c r="D40" s="36"/>
      <c r="E40" s="51"/>
      <c r="F40" s="48"/>
      <c r="G40" s="262" t="s">
        <v>30</v>
      </c>
      <c r="H40" s="262"/>
      <c r="I40" s="262"/>
      <c r="J40" s="52">
        <v>133378731.77</v>
      </c>
    </row>
    <row r="41" spans="1:10" ht="15.75">
      <c r="A41" s="258" t="s">
        <v>81</v>
      </c>
      <c r="B41" s="259"/>
      <c r="C41" s="259"/>
      <c r="D41" s="259"/>
      <c r="E41" s="51">
        <f>E42+E43+E44+E45</f>
        <v>48945566.320000015</v>
      </c>
      <c r="F41" s="48"/>
      <c r="G41" s="262" t="s">
        <v>32</v>
      </c>
      <c r="H41" s="262"/>
      <c r="I41" s="262"/>
      <c r="J41" s="52">
        <v>7312597.39</v>
      </c>
    </row>
    <row r="42" spans="1:10" ht="15.75">
      <c r="A42" s="60"/>
      <c r="B42" s="250" t="s">
        <v>19</v>
      </c>
      <c r="C42" s="250"/>
      <c r="D42" s="250"/>
      <c r="E42" s="52">
        <f>2160546.27+8641096.46+459599.16+941350.91+485802.37+115692.5+119531.8+1007828.41</f>
        <v>13931447.88</v>
      </c>
      <c r="F42" s="48"/>
      <c r="G42" s="262"/>
      <c r="H42" s="262"/>
      <c r="I42" s="262"/>
      <c r="J42" s="52"/>
    </row>
    <row r="43" spans="1:10" ht="15.75">
      <c r="A43" s="60"/>
      <c r="B43" s="263" t="s">
        <v>21</v>
      </c>
      <c r="C43" s="263"/>
      <c r="D43" s="263"/>
      <c r="E43" s="52">
        <f>6632298.03+11190462.96+1687788.9+671529.25+1473862.69+221304.22+221650.55+659699.99+2172958.42+9955703.8+1560276.09+90351.5+204428.95</f>
        <v>36742315.35000001</v>
      </c>
      <c r="F43" s="48"/>
      <c r="G43" s="121"/>
      <c r="H43" s="121"/>
      <c r="I43" s="121"/>
      <c r="J43" s="49"/>
    </row>
    <row r="44" spans="1:10" ht="15.75">
      <c r="A44" s="60"/>
      <c r="B44" s="263" t="s">
        <v>66</v>
      </c>
      <c r="C44" s="263"/>
      <c r="D44" s="263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0" ht="15.75">
      <c r="A45" s="60"/>
      <c r="B45" s="263" t="s">
        <v>22</v>
      </c>
      <c r="C45" s="263"/>
      <c r="D45" s="263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>
      <c r="A46" s="258"/>
      <c r="B46" s="259"/>
      <c r="C46" s="259"/>
      <c r="D46" s="259"/>
      <c r="E46" s="51"/>
      <c r="F46" s="50" t="s">
        <v>33</v>
      </c>
      <c r="G46" s="122"/>
      <c r="H46" s="122"/>
      <c r="I46" s="122"/>
      <c r="J46" s="51">
        <f>SUM(J49:J54)</f>
        <v>792339.3899999994</v>
      </c>
      <c r="K46" s="48"/>
      <c r="L46" s="21"/>
      <c r="M46" s="21"/>
      <c r="N46" s="21"/>
      <c r="O46" s="21"/>
    </row>
    <row r="47" spans="1:15" ht="15.75" customHeight="1" hidden="1">
      <c r="A47" s="60"/>
      <c r="B47" s="263"/>
      <c r="C47" s="263"/>
      <c r="D47" s="263"/>
      <c r="E47" s="52"/>
      <c r="F47" s="48"/>
      <c r="G47" s="262" t="s">
        <v>34</v>
      </c>
      <c r="H47" s="262"/>
      <c r="I47" s="262"/>
      <c r="J47" s="52">
        <v>11155142.77</v>
      </c>
      <c r="K47" s="48"/>
      <c r="L47" s="262"/>
      <c r="M47" s="262"/>
      <c r="N47" s="262"/>
      <c r="O47" s="83"/>
    </row>
    <row r="48" spans="1:15" ht="15.75" customHeight="1" hidden="1">
      <c r="A48" s="60"/>
      <c r="B48" s="125"/>
      <c r="C48" s="125"/>
      <c r="D48" s="125"/>
      <c r="E48" s="52"/>
      <c r="F48" s="48"/>
      <c r="G48" s="262" t="s">
        <v>35</v>
      </c>
      <c r="H48" s="262"/>
      <c r="I48" s="262"/>
      <c r="J48" s="52">
        <v>-10361959.04</v>
      </c>
      <c r="K48" s="48"/>
      <c r="L48" s="121"/>
      <c r="M48" s="121"/>
      <c r="N48" s="121"/>
      <c r="O48" s="83"/>
    </row>
    <row r="49" spans="1:15" ht="15.75">
      <c r="A49" s="60"/>
      <c r="B49" s="263"/>
      <c r="C49" s="263"/>
      <c r="D49" s="263"/>
      <c r="E49" s="52"/>
      <c r="F49" s="48"/>
      <c r="G49" s="262" t="s">
        <v>34</v>
      </c>
      <c r="H49" s="262"/>
      <c r="I49" s="262"/>
      <c r="J49" s="52">
        <v>12182158.49</v>
      </c>
      <c r="K49" s="50"/>
      <c r="L49" s="122"/>
      <c r="M49" s="122"/>
      <c r="N49" s="122"/>
      <c r="O49" s="84"/>
    </row>
    <row r="50" spans="1:15" ht="15.75">
      <c r="A50" s="258" t="s">
        <v>23</v>
      </c>
      <c r="B50" s="259"/>
      <c r="C50" s="259"/>
      <c r="D50" s="259"/>
      <c r="E50" s="51">
        <f>E51+E52</f>
        <v>5211556.5</v>
      </c>
      <c r="F50" s="48"/>
      <c r="G50" s="262" t="s">
        <v>73</v>
      </c>
      <c r="H50" s="262"/>
      <c r="I50" s="262"/>
      <c r="J50" s="52">
        <v>-11639439.05</v>
      </c>
      <c r="K50" s="48"/>
      <c r="L50" s="262"/>
      <c r="M50" s="262"/>
      <c r="N50" s="262"/>
      <c r="O50" s="85"/>
    </row>
    <row r="51" spans="1:15" ht="15.75">
      <c r="A51" s="60"/>
      <c r="B51" s="263" t="s">
        <v>58</v>
      </c>
      <c r="C51" s="263"/>
      <c r="D51" s="263"/>
      <c r="E51" s="52">
        <v>5211556.5</v>
      </c>
      <c r="F51" s="48"/>
      <c r="G51" s="262" t="s">
        <v>36</v>
      </c>
      <c r="H51" s="262"/>
      <c r="I51" s="262"/>
      <c r="J51" s="52">
        <v>0</v>
      </c>
      <c r="K51" s="48"/>
      <c r="L51" s="262"/>
      <c r="M51" s="262"/>
      <c r="N51" s="262"/>
      <c r="O51" s="85"/>
    </row>
    <row r="52" spans="1:15" ht="15.75">
      <c r="A52" s="60"/>
      <c r="B52" s="263"/>
      <c r="C52" s="263"/>
      <c r="D52" s="263"/>
      <c r="E52" s="52"/>
      <c r="F52" s="48"/>
      <c r="G52" s="262" t="s">
        <v>74</v>
      </c>
      <c r="H52" s="262"/>
      <c r="I52" s="262"/>
      <c r="J52" s="52">
        <v>-2207.24</v>
      </c>
      <c r="K52" s="48"/>
      <c r="L52" s="262"/>
      <c r="M52" s="262"/>
      <c r="N52" s="262"/>
      <c r="O52" s="85"/>
    </row>
    <row r="53" spans="1:10" s="19" customFormat="1" ht="15.75">
      <c r="A53" s="251" t="s">
        <v>37</v>
      </c>
      <c r="B53" s="252"/>
      <c r="C53" s="252"/>
      <c r="D53" s="252"/>
      <c r="E53" s="51">
        <f>SUM(E54+E58+E61+E64)</f>
        <v>6308033.63</v>
      </c>
      <c r="F53" s="48"/>
      <c r="G53" s="262" t="s">
        <v>38</v>
      </c>
      <c r="H53" s="262"/>
      <c r="I53" s="262"/>
      <c r="J53" s="52">
        <v>161141.99</v>
      </c>
    </row>
    <row r="54" spans="1:10" ht="15.75">
      <c r="A54" s="258" t="s">
        <v>67</v>
      </c>
      <c r="B54" s="259"/>
      <c r="C54" s="259"/>
      <c r="D54" s="259"/>
      <c r="E54" s="51">
        <f>E55+E56+E57</f>
        <v>3982291.2600000002</v>
      </c>
      <c r="F54" s="48"/>
      <c r="G54" s="262" t="s">
        <v>39</v>
      </c>
      <c r="H54" s="262"/>
      <c r="I54" s="262"/>
      <c r="J54" s="52">
        <v>90685.2</v>
      </c>
    </row>
    <row r="55" spans="1:10" ht="15.75">
      <c r="A55" s="58"/>
      <c r="B55" s="250" t="s">
        <v>68</v>
      </c>
      <c r="C55" s="250"/>
      <c r="D55" s="250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0" t="s">
        <v>69</v>
      </c>
      <c r="C56" s="250"/>
      <c r="D56" s="250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0" t="s">
        <v>40</v>
      </c>
      <c r="C57" s="250"/>
      <c r="D57" s="250"/>
      <c r="E57" s="52">
        <v>-306972.48</v>
      </c>
      <c r="F57" s="48"/>
      <c r="G57" s="21"/>
      <c r="H57" s="21"/>
      <c r="I57" s="21"/>
      <c r="J57" s="49"/>
    </row>
    <row r="58" spans="1:10" ht="15.75">
      <c r="A58" s="258" t="s">
        <v>70</v>
      </c>
      <c r="B58" s="259"/>
      <c r="C58" s="259"/>
      <c r="D58" s="259"/>
      <c r="E58" s="51">
        <f>E59+E60</f>
        <v>571286.7400000002</v>
      </c>
      <c r="F58" s="48"/>
      <c r="G58" s="262"/>
      <c r="H58" s="262"/>
      <c r="I58" s="262"/>
      <c r="J58" s="52"/>
    </row>
    <row r="59" spans="1:10" ht="15.75">
      <c r="A59" s="58"/>
      <c r="B59" s="250" t="s">
        <v>71</v>
      </c>
      <c r="C59" s="250"/>
      <c r="D59" s="250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0" ht="15.75">
      <c r="A60" s="58"/>
      <c r="B60" s="250" t="s">
        <v>40</v>
      </c>
      <c r="C60" s="250"/>
      <c r="D60" s="250"/>
      <c r="E60" s="52">
        <f>-811213.37-390928.81</f>
        <v>-1202142.18</v>
      </c>
      <c r="F60" s="48"/>
      <c r="G60" s="121"/>
      <c r="H60" s="121"/>
      <c r="I60" s="121"/>
      <c r="J60" s="49"/>
    </row>
    <row r="61" spans="1:10" ht="15.75">
      <c r="A61" s="258" t="s">
        <v>75</v>
      </c>
      <c r="B61" s="259"/>
      <c r="C61" s="259"/>
      <c r="D61" s="259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50" t="s">
        <v>42</v>
      </c>
      <c r="C62" s="250"/>
      <c r="D62" s="250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0" t="s">
        <v>41</v>
      </c>
      <c r="C63" s="250"/>
      <c r="D63" s="250"/>
      <c r="E63" s="52">
        <v>-71568.17</v>
      </c>
      <c r="F63" s="48"/>
      <c r="G63" s="121"/>
      <c r="H63" s="121"/>
      <c r="I63" s="121"/>
      <c r="J63" s="49"/>
    </row>
    <row r="64" spans="1:10" ht="15.75">
      <c r="A64" s="260" t="s">
        <v>76</v>
      </c>
      <c r="B64" s="261"/>
      <c r="C64" s="261"/>
      <c r="D64" s="261"/>
      <c r="E64" s="51">
        <f>E65+E66</f>
        <v>1752696</v>
      </c>
      <c r="F64" s="48"/>
      <c r="G64" s="121"/>
      <c r="H64" s="262"/>
      <c r="I64" s="262"/>
      <c r="J64" s="49"/>
    </row>
    <row r="65" spans="1:10" ht="15.75">
      <c r="A65" s="58"/>
      <c r="B65" s="250" t="s">
        <v>56</v>
      </c>
      <c r="C65" s="250"/>
      <c r="D65" s="250"/>
      <c r="E65" s="52">
        <f>2319674.58+10830</f>
        <v>2330504.58</v>
      </c>
      <c r="F65" s="48"/>
      <c r="G65" s="121"/>
      <c r="H65" s="121"/>
      <c r="I65" s="121"/>
      <c r="J65" s="49"/>
    </row>
    <row r="66" spans="1:10" ht="15.75">
      <c r="A66" s="58"/>
      <c r="B66" s="250" t="s">
        <v>41</v>
      </c>
      <c r="C66" s="250"/>
      <c r="D66" s="250"/>
      <c r="E66" s="52">
        <v>-577808.58</v>
      </c>
      <c r="F66" s="48"/>
      <c r="G66" s="121"/>
      <c r="H66" s="121"/>
      <c r="I66" s="121"/>
      <c r="J66" s="49"/>
    </row>
    <row r="67" spans="1:12" s="19" customFormat="1" ht="24" customHeight="1">
      <c r="A67" s="251" t="s">
        <v>82</v>
      </c>
      <c r="B67" s="252"/>
      <c r="C67" s="252"/>
      <c r="D67" s="252"/>
      <c r="E67" s="51">
        <f>E53+E39+E12</f>
        <v>201481817.67000002</v>
      </c>
      <c r="F67" s="253" t="s">
        <v>44</v>
      </c>
      <c r="G67" s="254"/>
      <c r="H67" s="254"/>
      <c r="I67" s="254"/>
      <c r="J67" s="51">
        <f>J39+J12+J29+J46</f>
        <v>201481817.67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5" t="s">
        <v>45</v>
      </c>
      <c r="B71" s="256"/>
      <c r="C71" s="256"/>
      <c r="D71" s="256"/>
      <c r="E71" s="256"/>
      <c r="F71" s="256" t="s">
        <v>46</v>
      </c>
      <c r="G71" s="256"/>
      <c r="H71" s="256"/>
      <c r="I71" s="256"/>
      <c r="J71" s="257"/>
    </row>
    <row r="72" spans="1:10" ht="15.75">
      <c r="A72" s="239" t="s">
        <v>61</v>
      </c>
      <c r="B72" s="240"/>
      <c r="C72" s="240"/>
      <c r="D72" s="240"/>
      <c r="E72" s="240"/>
      <c r="F72" s="249"/>
      <c r="G72" s="249"/>
      <c r="H72" s="249"/>
      <c r="I72" s="249"/>
      <c r="J72" s="25"/>
    </row>
    <row r="73" spans="1:10" ht="15.75">
      <c r="A73" s="239" t="s">
        <v>59</v>
      </c>
      <c r="B73" s="240"/>
      <c r="C73" s="240"/>
      <c r="D73" s="240"/>
      <c r="E73" s="240"/>
      <c r="F73" s="240" t="s">
        <v>47</v>
      </c>
      <c r="G73" s="240"/>
      <c r="H73" s="240"/>
      <c r="I73" s="240"/>
      <c r="J73" s="241"/>
    </row>
    <row r="74" spans="1:11" s="7" customFormat="1" ht="15.75">
      <c r="A74" s="239" t="s">
        <v>62</v>
      </c>
      <c r="B74" s="240"/>
      <c r="C74" s="240"/>
      <c r="D74" s="240"/>
      <c r="E74" s="240"/>
      <c r="F74" s="240" t="s">
        <v>48</v>
      </c>
      <c r="G74" s="240"/>
      <c r="H74" s="240"/>
      <c r="I74" s="240"/>
      <c r="J74" s="241"/>
      <c r="K74" s="26"/>
    </row>
    <row r="75" spans="1:10" ht="15.75">
      <c r="A75" s="239" t="s">
        <v>49</v>
      </c>
      <c r="B75" s="240"/>
      <c r="C75" s="240"/>
      <c r="D75" s="240"/>
      <c r="E75" s="240"/>
      <c r="F75" s="240" t="s">
        <v>50</v>
      </c>
      <c r="G75" s="240"/>
      <c r="H75" s="240"/>
      <c r="I75" s="240"/>
      <c r="J75" s="241"/>
    </row>
    <row r="76" spans="1:10" s="7" customFormat="1" ht="15.75">
      <c r="A76" s="239" t="s">
        <v>64</v>
      </c>
      <c r="B76" s="240"/>
      <c r="C76" s="240"/>
      <c r="D76" s="240"/>
      <c r="E76" s="240"/>
      <c r="F76" s="245"/>
      <c r="G76" s="245"/>
      <c r="H76" s="245"/>
      <c r="I76" s="245"/>
      <c r="J76" s="246"/>
    </row>
    <row r="77" spans="1:10" ht="15.75">
      <c r="A77" s="239" t="s">
        <v>65</v>
      </c>
      <c r="B77" s="240"/>
      <c r="C77" s="240"/>
      <c r="D77" s="240"/>
      <c r="E77" s="240"/>
      <c r="F77" s="247" t="s">
        <v>51</v>
      </c>
      <c r="G77" s="247"/>
      <c r="H77" s="247"/>
      <c r="I77" s="247"/>
      <c r="J77" s="248"/>
    </row>
    <row r="78" spans="1:10" ht="15.75">
      <c r="A78" s="239" t="s">
        <v>60</v>
      </c>
      <c r="B78" s="240"/>
      <c r="C78" s="240"/>
      <c r="D78" s="240"/>
      <c r="E78" s="240"/>
      <c r="F78" s="240" t="s">
        <v>52</v>
      </c>
      <c r="G78" s="240"/>
      <c r="H78" s="240"/>
      <c r="I78" s="240"/>
      <c r="J78" s="241"/>
    </row>
    <row r="79" spans="1:10" ht="16.5" thickBot="1">
      <c r="A79" s="242" t="s">
        <v>53</v>
      </c>
      <c r="B79" s="243"/>
      <c r="C79" s="243"/>
      <c r="D79" s="243"/>
      <c r="E79" s="243"/>
      <c r="F79" s="243" t="s">
        <v>54</v>
      </c>
      <c r="G79" s="243"/>
      <c r="H79" s="243"/>
      <c r="I79" s="243"/>
      <c r="J79" s="244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75"/>
      <c r="C4" s="275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75"/>
      <c r="C5" s="275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76"/>
      <c r="B6" s="277"/>
      <c r="C6" s="277"/>
      <c r="D6" s="277"/>
      <c r="E6" s="277"/>
      <c r="F6" s="7"/>
      <c r="G6" s="7"/>
      <c r="H6" s="7"/>
      <c r="I6" s="8"/>
      <c r="J6" s="16"/>
    </row>
    <row r="7" spans="1:10" ht="24" customHeight="1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0" ht="20.25" customHeight="1">
      <c r="A8" s="278" t="s">
        <v>83</v>
      </c>
      <c r="B8" s="279"/>
      <c r="C8" s="279"/>
      <c r="D8" s="279"/>
      <c r="E8" s="279"/>
      <c r="F8" s="279"/>
      <c r="G8" s="279"/>
      <c r="H8" s="279"/>
      <c r="I8" s="279"/>
      <c r="J8" s="280"/>
    </row>
    <row r="9" spans="1:10" ht="15" customHeight="1" thickBot="1">
      <c r="A9" s="278"/>
      <c r="B9" s="279"/>
      <c r="C9" s="279"/>
      <c r="D9" s="279"/>
      <c r="E9" s="279"/>
      <c r="F9" s="279"/>
      <c r="G9" s="279"/>
      <c r="H9" s="279"/>
      <c r="I9" s="279"/>
      <c r="J9" s="280"/>
    </row>
    <row r="10" spans="1:10" s="17" customFormat="1" ht="25.5" customHeight="1" thickBot="1">
      <c r="A10" s="281" t="s">
        <v>4</v>
      </c>
      <c r="B10" s="282"/>
      <c r="C10" s="282"/>
      <c r="D10" s="282"/>
      <c r="E10" s="282"/>
      <c r="F10" s="281" t="s">
        <v>5</v>
      </c>
      <c r="G10" s="282"/>
      <c r="H10" s="282"/>
      <c r="I10" s="282"/>
      <c r="J10" s="283"/>
    </row>
    <row r="11" spans="1:10" s="18" customFormat="1" ht="19.5" customHeight="1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0" s="19" customFormat="1" ht="15.75">
      <c r="A12" s="251" t="s">
        <v>6</v>
      </c>
      <c r="B12" s="252"/>
      <c r="C12" s="252"/>
      <c r="D12" s="252"/>
      <c r="E12" s="51">
        <f>SUM(E14+E16+E19+E22+E28+E31+E35)</f>
        <v>144177647.51000002</v>
      </c>
      <c r="F12" s="269" t="s">
        <v>7</v>
      </c>
      <c r="G12" s="270"/>
      <c r="H12" s="270"/>
      <c r="I12" s="270"/>
      <c r="J12" s="43">
        <f>J16+J20</f>
        <v>11145468.44</v>
      </c>
    </row>
    <row r="13" spans="1:10" s="19" customFormat="1" ht="15.7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0" s="19" customFormat="1" ht="15.75">
      <c r="A14" s="258" t="s">
        <v>8</v>
      </c>
      <c r="B14" s="259"/>
      <c r="C14" s="259"/>
      <c r="D14" s="259"/>
      <c r="E14" s="52">
        <v>41425.22</v>
      </c>
      <c r="F14" s="138"/>
      <c r="G14" s="271"/>
      <c r="H14" s="271"/>
      <c r="I14" s="271"/>
      <c r="J14" s="44"/>
    </row>
    <row r="15" spans="1:10" s="19" customFormat="1" ht="15.75">
      <c r="A15" s="58"/>
      <c r="B15" s="135"/>
      <c r="C15" s="135"/>
      <c r="D15" s="135"/>
      <c r="E15" s="52"/>
      <c r="F15" s="272"/>
      <c r="G15" s="273"/>
      <c r="H15" s="273"/>
      <c r="I15" s="273"/>
      <c r="J15" s="274"/>
    </row>
    <row r="16" spans="1:10" s="19" customFormat="1" ht="15.75">
      <c r="A16" s="258" t="s">
        <v>9</v>
      </c>
      <c r="B16" s="259"/>
      <c r="C16" s="259"/>
      <c r="D16" s="259"/>
      <c r="E16" s="51">
        <f>SUM(E17)</f>
        <v>31221394.33</v>
      </c>
      <c r="F16" s="266" t="s">
        <v>10</v>
      </c>
      <c r="G16" s="267"/>
      <c r="H16" s="267"/>
      <c r="I16" s="267"/>
      <c r="J16" s="45">
        <f>SUM(J17+J18)</f>
        <v>2436044.4000000004</v>
      </c>
    </row>
    <row r="17" spans="1:10" ht="15.75">
      <c r="A17" s="58"/>
      <c r="B17" s="250" t="s">
        <v>11</v>
      </c>
      <c r="C17" s="250"/>
      <c r="D17" s="250"/>
      <c r="E17" s="52">
        <v>31221394.33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>
      <c r="A19" s="258" t="s">
        <v>13</v>
      </c>
      <c r="B19" s="259"/>
      <c r="C19" s="259"/>
      <c r="D19" s="259"/>
      <c r="E19" s="51">
        <f>SUM(E20)</f>
        <v>59895246.32</v>
      </c>
      <c r="F19" s="138"/>
      <c r="G19" s="133"/>
      <c r="H19" s="132"/>
      <c r="I19" s="133"/>
      <c r="J19" s="46"/>
    </row>
    <row r="20" spans="1:10" ht="15.75">
      <c r="A20" s="58"/>
      <c r="B20" s="250" t="s">
        <v>14</v>
      </c>
      <c r="C20" s="250"/>
      <c r="D20" s="250"/>
      <c r="E20" s="52">
        <v>59895246.32</v>
      </c>
      <c r="F20" s="266" t="s">
        <v>15</v>
      </c>
      <c r="G20" s="267"/>
      <c r="H20" s="267"/>
      <c r="I20" s="267"/>
      <c r="J20" s="45">
        <f>SUM(J21:J23)</f>
        <v>8709424.04</v>
      </c>
    </row>
    <row r="21" spans="1:10" ht="15.75">
      <c r="A21" s="58"/>
      <c r="B21" s="252"/>
      <c r="C21" s="252"/>
      <c r="D21" s="252"/>
      <c r="E21" s="51"/>
      <c r="F21" s="47"/>
      <c r="G21" s="268" t="s">
        <v>16</v>
      </c>
      <c r="H21" s="268"/>
      <c r="I21" s="268"/>
      <c r="J21" s="46">
        <v>2577889.13</v>
      </c>
    </row>
    <row r="22" spans="1:10" ht="15.75">
      <c r="A22" s="258" t="s">
        <v>17</v>
      </c>
      <c r="B22" s="259"/>
      <c r="C22" s="259"/>
      <c r="D22" s="259"/>
      <c r="E22" s="51">
        <f>E23+E24+E25+E26</f>
        <v>36001290.86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>
      <c r="A23" s="58"/>
      <c r="B23" s="250" t="s">
        <v>19</v>
      </c>
      <c r="C23" s="250"/>
      <c r="D23" s="250"/>
      <c r="E23" s="52">
        <v>26744380.46</v>
      </c>
      <c r="F23" s="47"/>
      <c r="G23" s="132" t="s">
        <v>20</v>
      </c>
      <c r="H23" s="132" t="s">
        <v>20</v>
      </c>
      <c r="I23" s="132"/>
      <c r="J23" s="46">
        <f>6971.26+5424448.11</f>
        <v>5431419.37</v>
      </c>
    </row>
    <row r="24" spans="1:10" ht="15.75">
      <c r="A24" s="58"/>
      <c r="B24" s="263" t="s">
        <v>21</v>
      </c>
      <c r="C24" s="263"/>
      <c r="D24" s="263"/>
      <c r="E24" s="52">
        <v>14314483.36</v>
      </c>
      <c r="F24" s="47"/>
      <c r="G24" s="133"/>
      <c r="H24" s="132"/>
      <c r="I24" s="20"/>
      <c r="J24" s="46"/>
    </row>
    <row r="25" spans="1:10" ht="15.75">
      <c r="A25" s="60"/>
      <c r="B25" s="263" t="s">
        <v>66</v>
      </c>
      <c r="C25" s="263"/>
      <c r="D25" s="263"/>
      <c r="E25" s="52">
        <v>203446.85</v>
      </c>
      <c r="F25" s="48"/>
      <c r="G25" s="130"/>
      <c r="H25" s="130"/>
      <c r="I25" s="130"/>
      <c r="J25" s="49"/>
    </row>
    <row r="26" spans="1:10" ht="15.75">
      <c r="A26" s="58"/>
      <c r="B26" s="263" t="s">
        <v>22</v>
      </c>
      <c r="C26" s="263"/>
      <c r="D26" s="263"/>
      <c r="E26" s="52">
        <v>-5261019.81</v>
      </c>
      <c r="F26" s="48"/>
      <c r="G26" s="130"/>
      <c r="H26" s="130"/>
      <c r="I26" s="130"/>
      <c r="J26" s="49"/>
    </row>
    <row r="27" spans="1:10" ht="15.7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>
      <c r="A28" s="258" t="s">
        <v>23</v>
      </c>
      <c r="B28" s="259"/>
      <c r="C28" s="259"/>
      <c r="D28" s="259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>
      <c r="A29" s="58"/>
      <c r="B29" s="263" t="s">
        <v>24</v>
      </c>
      <c r="C29" s="263"/>
      <c r="D29" s="263"/>
      <c r="E29" s="52">
        <f>22394626.64-5701919.73</f>
        <v>16692706.91</v>
      </c>
      <c r="F29" s="264" t="s">
        <v>25</v>
      </c>
      <c r="G29" s="265"/>
      <c r="H29" s="265"/>
      <c r="I29" s="265"/>
      <c r="J29" s="51">
        <f>J33</f>
        <v>21148249.88</v>
      </c>
    </row>
    <row r="30" spans="1:10" ht="15.7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>
      <c r="A31" s="258"/>
      <c r="B31" s="259"/>
      <c r="C31" s="259"/>
      <c r="D31" s="259"/>
      <c r="E31" s="51"/>
      <c r="F31" s="48"/>
      <c r="G31" s="21"/>
      <c r="H31" s="21"/>
      <c r="I31" s="21"/>
      <c r="J31" s="52"/>
    </row>
    <row r="32" spans="1:10" ht="15.75" hidden="1">
      <c r="A32" s="59"/>
      <c r="B32" s="250"/>
      <c r="C32" s="250"/>
      <c r="D32" s="134"/>
      <c r="E32" s="66"/>
      <c r="F32" s="67"/>
      <c r="G32" s="68"/>
      <c r="H32" s="68"/>
      <c r="I32" s="68"/>
      <c r="J32" s="66"/>
    </row>
    <row r="33" spans="1:10" ht="15.75">
      <c r="A33" s="59"/>
      <c r="B33" s="250"/>
      <c r="C33" s="250"/>
      <c r="D33" s="134"/>
      <c r="E33" s="66"/>
      <c r="F33" s="264" t="s">
        <v>10</v>
      </c>
      <c r="G33" s="265"/>
      <c r="H33" s="265"/>
      <c r="I33" s="265"/>
      <c r="J33" s="51">
        <f>SUM(J34+J35)</f>
        <v>21148249.88</v>
      </c>
    </row>
    <row r="34" spans="1:10" ht="15.7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0" ht="15.75">
      <c r="A35" s="258" t="s">
        <v>26</v>
      </c>
      <c r="B35" s="259"/>
      <c r="C35" s="259"/>
      <c r="D35" s="259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0" ht="15.75">
      <c r="A36" s="58"/>
      <c r="B36" s="263" t="s">
        <v>27</v>
      </c>
      <c r="C36" s="263"/>
      <c r="D36" s="263"/>
      <c r="E36" s="52">
        <v>325583.87</v>
      </c>
      <c r="F36" s="48"/>
      <c r="G36" s="21"/>
      <c r="H36" s="21"/>
      <c r="I36" s="21"/>
      <c r="J36" s="49"/>
    </row>
    <row r="37" spans="1:10" ht="15.7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0" ht="15.7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0" ht="15.75">
      <c r="A39" s="61" t="s">
        <v>28</v>
      </c>
      <c r="B39" s="20"/>
      <c r="C39" s="20"/>
      <c r="D39" s="36"/>
      <c r="E39" s="51">
        <f>E41+E50</f>
        <v>54418775.69</v>
      </c>
      <c r="F39" s="253" t="s">
        <v>29</v>
      </c>
      <c r="G39" s="254"/>
      <c r="H39" s="254"/>
      <c r="I39" s="21"/>
      <c r="J39" s="51">
        <f>SUM(J40:J42)</f>
        <v>169585291.76</v>
      </c>
    </row>
    <row r="40" spans="1:10" ht="15.75">
      <c r="A40" s="62"/>
      <c r="B40" s="20"/>
      <c r="C40" s="20"/>
      <c r="D40" s="36"/>
      <c r="E40" s="51"/>
      <c r="F40" s="48"/>
      <c r="G40" s="262" t="s">
        <v>30</v>
      </c>
      <c r="H40" s="262"/>
      <c r="I40" s="262"/>
      <c r="J40" s="52">
        <v>163314977.76</v>
      </c>
    </row>
    <row r="41" spans="1:10" ht="15.75">
      <c r="A41" s="258" t="s">
        <v>81</v>
      </c>
      <c r="B41" s="259"/>
      <c r="C41" s="259"/>
      <c r="D41" s="259"/>
      <c r="E41" s="51">
        <f>E42+E43+E44+E45</f>
        <v>48716855.96</v>
      </c>
      <c r="F41" s="48"/>
      <c r="G41" s="262" t="s">
        <v>32</v>
      </c>
      <c r="H41" s="262"/>
      <c r="I41" s="262"/>
      <c r="J41" s="52">
        <v>6270314</v>
      </c>
    </row>
    <row r="42" spans="1:10" ht="15.75">
      <c r="A42" s="60"/>
      <c r="B42" s="250" t="s">
        <v>19</v>
      </c>
      <c r="C42" s="250"/>
      <c r="D42" s="250"/>
      <c r="E42" s="52">
        <v>13595546.28</v>
      </c>
      <c r="F42" s="48"/>
      <c r="G42" s="262"/>
      <c r="H42" s="262"/>
      <c r="I42" s="262"/>
      <c r="J42" s="52"/>
    </row>
    <row r="43" spans="1:10" ht="15.75">
      <c r="A43" s="60"/>
      <c r="B43" s="263" t="s">
        <v>21</v>
      </c>
      <c r="C43" s="263"/>
      <c r="D43" s="263"/>
      <c r="E43" s="52">
        <v>36664331.51</v>
      </c>
      <c r="F43" s="48"/>
      <c r="G43" s="130"/>
      <c r="H43" s="130"/>
      <c r="I43" s="130"/>
      <c r="J43" s="49"/>
    </row>
    <row r="44" spans="1:10" ht="15.75">
      <c r="A44" s="60"/>
      <c r="B44" s="263" t="s">
        <v>66</v>
      </c>
      <c r="C44" s="263"/>
      <c r="D44" s="263"/>
      <c r="E44" s="52">
        <v>1693522</v>
      </c>
      <c r="F44" s="48"/>
      <c r="G44" s="130"/>
      <c r="H44" s="130"/>
      <c r="I44" s="130"/>
      <c r="J44" s="49"/>
    </row>
    <row r="45" spans="1:10" ht="15.75">
      <c r="A45" s="60"/>
      <c r="B45" s="263" t="s">
        <v>22</v>
      </c>
      <c r="C45" s="263"/>
      <c r="D45" s="263"/>
      <c r="E45" s="52">
        <v>-3236543.83</v>
      </c>
      <c r="F45" s="48"/>
      <c r="G45" s="21"/>
      <c r="H45" s="21"/>
      <c r="I45" s="21"/>
      <c r="J45" s="53"/>
    </row>
    <row r="46" spans="1:15" ht="15" customHeight="1">
      <c r="A46" s="258"/>
      <c r="B46" s="259"/>
      <c r="C46" s="259"/>
      <c r="D46" s="259"/>
      <c r="E46" s="51"/>
      <c r="F46" s="50" t="s">
        <v>33</v>
      </c>
      <c r="G46" s="131"/>
      <c r="H46" s="131"/>
      <c r="I46" s="131"/>
      <c r="J46" s="51">
        <f>SUM(J49:J54)</f>
        <v>941416.0499999989</v>
      </c>
      <c r="K46" s="48"/>
      <c r="L46" s="21"/>
      <c r="M46" s="21"/>
      <c r="N46" s="21"/>
      <c r="O46" s="21"/>
    </row>
    <row r="47" spans="1:15" ht="15.75" customHeight="1" hidden="1">
      <c r="A47" s="60"/>
      <c r="B47" s="263"/>
      <c r="C47" s="263"/>
      <c r="D47" s="263"/>
      <c r="E47" s="52"/>
      <c r="F47" s="48"/>
      <c r="G47" s="262" t="s">
        <v>34</v>
      </c>
      <c r="H47" s="262"/>
      <c r="I47" s="262"/>
      <c r="J47" s="52">
        <v>11155142.77</v>
      </c>
      <c r="K47" s="48"/>
      <c r="L47" s="262"/>
      <c r="M47" s="262"/>
      <c r="N47" s="262"/>
      <c r="O47" s="83"/>
    </row>
    <row r="48" spans="1:15" ht="15.75" customHeight="1" hidden="1">
      <c r="A48" s="60"/>
      <c r="B48" s="136"/>
      <c r="C48" s="136"/>
      <c r="D48" s="136"/>
      <c r="E48" s="52"/>
      <c r="F48" s="48"/>
      <c r="G48" s="262" t="s">
        <v>35</v>
      </c>
      <c r="H48" s="262"/>
      <c r="I48" s="262"/>
      <c r="J48" s="52">
        <v>-10361959.04</v>
      </c>
      <c r="K48" s="48"/>
      <c r="L48" s="130"/>
      <c r="M48" s="130"/>
      <c r="N48" s="130"/>
      <c r="O48" s="83"/>
    </row>
    <row r="49" spans="1:15" ht="15.75">
      <c r="A49" s="60"/>
      <c r="B49" s="263"/>
      <c r="C49" s="263"/>
      <c r="D49" s="263"/>
      <c r="E49" s="52"/>
      <c r="F49" s="48"/>
      <c r="G49" s="262" t="s">
        <v>34</v>
      </c>
      <c r="H49" s="262"/>
      <c r="I49" s="262"/>
      <c r="J49" s="52">
        <v>15268872.77</v>
      </c>
      <c r="K49" s="50"/>
      <c r="L49" s="131"/>
      <c r="M49" s="131"/>
      <c r="N49" s="131"/>
      <c r="O49" s="84"/>
    </row>
    <row r="50" spans="1:15" ht="15.75">
      <c r="A50" s="258" t="s">
        <v>23</v>
      </c>
      <c r="B50" s="259"/>
      <c r="C50" s="259"/>
      <c r="D50" s="259"/>
      <c r="E50" s="51">
        <f>E51+E52</f>
        <v>5701919.73</v>
      </c>
      <c r="F50" s="48"/>
      <c r="G50" s="262" t="s">
        <v>73</v>
      </c>
      <c r="H50" s="262"/>
      <c r="I50" s="262"/>
      <c r="J50" s="52">
        <v>-14473456.22</v>
      </c>
      <c r="K50" s="48"/>
      <c r="L50" s="262"/>
      <c r="M50" s="262"/>
      <c r="N50" s="262"/>
      <c r="O50" s="85"/>
    </row>
    <row r="51" spans="1:15" ht="15.75">
      <c r="A51" s="60"/>
      <c r="B51" s="263" t="s">
        <v>58</v>
      </c>
      <c r="C51" s="263"/>
      <c r="D51" s="263"/>
      <c r="E51" s="52">
        <v>5701919.73</v>
      </c>
      <c r="F51" s="48"/>
      <c r="G51" s="262" t="s">
        <v>36</v>
      </c>
      <c r="H51" s="262"/>
      <c r="I51" s="262"/>
      <c r="J51" s="52">
        <v>0</v>
      </c>
      <c r="K51" s="48"/>
      <c r="L51" s="262"/>
      <c r="M51" s="262"/>
      <c r="N51" s="262"/>
      <c r="O51" s="85"/>
    </row>
    <row r="52" spans="1:15" ht="15.75">
      <c r="A52" s="60"/>
      <c r="B52" s="263"/>
      <c r="C52" s="263"/>
      <c r="D52" s="263"/>
      <c r="E52" s="52"/>
      <c r="F52" s="48"/>
      <c r="G52" s="262" t="s">
        <v>74</v>
      </c>
      <c r="H52" s="262"/>
      <c r="I52" s="262"/>
      <c r="J52" s="52">
        <v>-16941.74</v>
      </c>
      <c r="K52" s="48"/>
      <c r="L52" s="262"/>
      <c r="M52" s="262"/>
      <c r="N52" s="262"/>
      <c r="O52" s="85"/>
    </row>
    <row r="53" spans="1:10" s="19" customFormat="1" ht="15.75">
      <c r="A53" s="251" t="s">
        <v>37</v>
      </c>
      <c r="B53" s="252"/>
      <c r="C53" s="252"/>
      <c r="D53" s="252"/>
      <c r="E53" s="51">
        <f>SUM(E54+E58+E61+E64)</f>
        <v>6229431.69</v>
      </c>
      <c r="F53" s="48"/>
      <c r="G53" s="262" t="s">
        <v>38</v>
      </c>
      <c r="H53" s="262"/>
      <c r="I53" s="262"/>
      <c r="J53" s="52">
        <v>106338.27</v>
      </c>
    </row>
    <row r="54" spans="1:10" ht="15.75">
      <c r="A54" s="258" t="s">
        <v>67</v>
      </c>
      <c r="B54" s="259"/>
      <c r="C54" s="259"/>
      <c r="D54" s="259"/>
      <c r="E54" s="51">
        <f>E55+E56+E57</f>
        <v>3970167.54</v>
      </c>
      <c r="F54" s="48"/>
      <c r="G54" s="262" t="s">
        <v>39</v>
      </c>
      <c r="H54" s="262"/>
      <c r="I54" s="262"/>
      <c r="J54" s="52">
        <v>56602.97</v>
      </c>
    </row>
    <row r="55" spans="1:10" ht="15.75">
      <c r="A55" s="58"/>
      <c r="B55" s="250" t="s">
        <v>68</v>
      </c>
      <c r="C55" s="250"/>
      <c r="D55" s="250"/>
      <c r="E55" s="52">
        <f>2421898</f>
        <v>2421898</v>
      </c>
      <c r="F55" s="48"/>
      <c r="G55" s="21"/>
      <c r="H55" s="21"/>
      <c r="I55" s="21"/>
      <c r="J55" s="49"/>
    </row>
    <row r="56" spans="1:10" ht="15.75">
      <c r="A56" s="58"/>
      <c r="B56" s="250" t="s">
        <v>69</v>
      </c>
      <c r="C56" s="250"/>
      <c r="D56" s="250"/>
      <c r="E56" s="52">
        <v>1867365.74</v>
      </c>
      <c r="F56" s="48"/>
      <c r="G56" s="21"/>
      <c r="H56" s="21"/>
      <c r="I56" s="21"/>
      <c r="J56" s="49"/>
    </row>
    <row r="57" spans="1:10" ht="15.75">
      <c r="A57" s="58"/>
      <c r="B57" s="250" t="s">
        <v>40</v>
      </c>
      <c r="C57" s="250"/>
      <c r="D57" s="250"/>
      <c r="E57" s="52">
        <v>-319096.2</v>
      </c>
      <c r="F57" s="48"/>
      <c r="G57" s="21"/>
      <c r="H57" s="21"/>
      <c r="I57" s="21"/>
      <c r="J57" s="49"/>
    </row>
    <row r="58" spans="1:10" ht="15.75">
      <c r="A58" s="258" t="s">
        <v>70</v>
      </c>
      <c r="B58" s="259"/>
      <c r="C58" s="259"/>
      <c r="D58" s="259"/>
      <c r="E58" s="51">
        <f>E59+E60</f>
        <v>539796.2000000002</v>
      </c>
      <c r="F58" s="48"/>
      <c r="G58" s="262"/>
      <c r="H58" s="262"/>
      <c r="I58" s="262"/>
      <c r="J58" s="52"/>
    </row>
    <row r="59" spans="1:10" ht="15.75">
      <c r="A59" s="58"/>
      <c r="B59" s="250" t="s">
        <v>71</v>
      </c>
      <c r="C59" s="250"/>
      <c r="D59" s="250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0" ht="15.75">
      <c r="A60" s="58"/>
      <c r="B60" s="250" t="s">
        <v>40</v>
      </c>
      <c r="C60" s="250"/>
      <c r="D60" s="250"/>
      <c r="E60" s="52">
        <f>-333525.3-707773.24</f>
        <v>-1041298.54</v>
      </c>
      <c r="F60" s="48"/>
      <c r="G60" s="130"/>
      <c r="H60" s="130"/>
      <c r="I60" s="130"/>
      <c r="J60" s="49"/>
    </row>
    <row r="61" spans="1:10" ht="15.75">
      <c r="A61" s="258" t="s">
        <v>75</v>
      </c>
      <c r="B61" s="259"/>
      <c r="C61" s="259"/>
      <c r="D61" s="259"/>
      <c r="E61" s="51">
        <f>E62+E63</f>
        <v>1759.6300000000047</v>
      </c>
      <c r="F61" s="48"/>
      <c r="G61" s="21"/>
      <c r="H61" s="35"/>
      <c r="I61" s="21"/>
      <c r="J61" s="53"/>
    </row>
    <row r="62" spans="1:10" ht="15.75">
      <c r="A62" s="58"/>
      <c r="B62" s="250" t="s">
        <v>42</v>
      </c>
      <c r="C62" s="250"/>
      <c r="D62" s="250"/>
      <c r="E62" s="52">
        <v>73327.8</v>
      </c>
      <c r="F62" s="48"/>
      <c r="G62" s="21"/>
      <c r="H62" s="21"/>
      <c r="I62" s="21"/>
      <c r="J62" s="53"/>
    </row>
    <row r="63" spans="1:10" ht="15.75">
      <c r="A63" s="58"/>
      <c r="B63" s="250" t="s">
        <v>41</v>
      </c>
      <c r="C63" s="250"/>
      <c r="D63" s="250"/>
      <c r="E63" s="52">
        <v>-71568.17</v>
      </c>
      <c r="F63" s="48"/>
      <c r="G63" s="130"/>
      <c r="H63" s="130"/>
      <c r="I63" s="130"/>
      <c r="J63" s="49"/>
    </row>
    <row r="64" spans="1:10" ht="15.75">
      <c r="A64" s="260" t="s">
        <v>76</v>
      </c>
      <c r="B64" s="261"/>
      <c r="C64" s="261"/>
      <c r="D64" s="261"/>
      <c r="E64" s="51">
        <f>E65+E66</f>
        <v>1717708.32</v>
      </c>
      <c r="F64" s="48"/>
      <c r="G64" s="130"/>
      <c r="H64" s="262"/>
      <c r="I64" s="262"/>
      <c r="J64" s="49"/>
    </row>
    <row r="65" spans="1:10" ht="15.75">
      <c r="A65" s="58"/>
      <c r="B65" s="250" t="s">
        <v>56</v>
      </c>
      <c r="C65" s="250"/>
      <c r="D65" s="250"/>
      <c r="E65" s="52">
        <f>2319674.58+10830</f>
        <v>2330504.58</v>
      </c>
      <c r="F65" s="48"/>
      <c r="G65" s="130"/>
      <c r="H65" s="130"/>
      <c r="I65" s="130"/>
      <c r="J65" s="49"/>
    </row>
    <row r="66" spans="1:10" ht="15.75">
      <c r="A66" s="58"/>
      <c r="B66" s="250" t="s">
        <v>41</v>
      </c>
      <c r="C66" s="250"/>
      <c r="D66" s="250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>
      <c r="A67" s="251" t="s">
        <v>82</v>
      </c>
      <c r="B67" s="252"/>
      <c r="C67" s="252"/>
      <c r="D67" s="252"/>
      <c r="E67" s="51">
        <f>E53+E39+E12</f>
        <v>204825854.89000002</v>
      </c>
      <c r="F67" s="253" t="s">
        <v>44</v>
      </c>
      <c r="G67" s="254"/>
      <c r="H67" s="254"/>
      <c r="I67" s="254"/>
      <c r="J67" s="51">
        <f>J39+J12+J29+J46</f>
        <v>202820426.13</v>
      </c>
      <c r="L67" s="70"/>
    </row>
    <row r="68" spans="1:10" s="19" customFormat="1" ht="16.5" thickBot="1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0" s="7" customFormat="1" ht="21" customHeight="1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55" t="s">
        <v>45</v>
      </c>
      <c r="B71" s="256"/>
      <c r="C71" s="256"/>
      <c r="D71" s="256"/>
      <c r="E71" s="256"/>
      <c r="F71" s="256" t="s">
        <v>46</v>
      </c>
      <c r="G71" s="256"/>
      <c r="H71" s="256"/>
      <c r="I71" s="256"/>
      <c r="J71" s="257"/>
    </row>
    <row r="72" spans="1:10" ht="15.75">
      <c r="A72" s="239" t="s">
        <v>61</v>
      </c>
      <c r="B72" s="240"/>
      <c r="C72" s="240"/>
      <c r="D72" s="240"/>
      <c r="E72" s="240"/>
      <c r="F72" s="249"/>
      <c r="G72" s="249"/>
      <c r="H72" s="249"/>
      <c r="I72" s="249"/>
      <c r="J72" s="25"/>
    </row>
    <row r="73" spans="1:10" ht="15.75">
      <c r="A73" s="239" t="s">
        <v>59</v>
      </c>
      <c r="B73" s="240"/>
      <c r="C73" s="240"/>
      <c r="D73" s="240"/>
      <c r="E73" s="240"/>
      <c r="F73" s="240" t="s">
        <v>47</v>
      </c>
      <c r="G73" s="240"/>
      <c r="H73" s="240"/>
      <c r="I73" s="240"/>
      <c r="J73" s="241"/>
    </row>
    <row r="74" spans="1:11" s="7" customFormat="1" ht="15.75">
      <c r="A74" s="239" t="s">
        <v>62</v>
      </c>
      <c r="B74" s="240"/>
      <c r="C74" s="240"/>
      <c r="D74" s="240"/>
      <c r="E74" s="240"/>
      <c r="F74" s="240" t="s">
        <v>48</v>
      </c>
      <c r="G74" s="240"/>
      <c r="H74" s="240"/>
      <c r="I74" s="240"/>
      <c r="J74" s="241"/>
      <c r="K74" s="26"/>
    </row>
    <row r="75" spans="1:10" ht="15.75">
      <c r="A75" s="239" t="s">
        <v>49</v>
      </c>
      <c r="B75" s="240"/>
      <c r="C75" s="240"/>
      <c r="D75" s="240"/>
      <c r="E75" s="240"/>
      <c r="F75" s="240" t="s">
        <v>50</v>
      </c>
      <c r="G75" s="240"/>
      <c r="H75" s="240"/>
      <c r="I75" s="240"/>
      <c r="J75" s="241"/>
    </row>
    <row r="76" spans="1:10" s="7" customFormat="1" ht="15.75">
      <c r="A76" s="239" t="s">
        <v>64</v>
      </c>
      <c r="B76" s="240"/>
      <c r="C76" s="240"/>
      <c r="D76" s="240"/>
      <c r="E76" s="240"/>
      <c r="F76" s="245"/>
      <c r="G76" s="245"/>
      <c r="H76" s="245"/>
      <c r="I76" s="245"/>
      <c r="J76" s="246"/>
    </row>
    <row r="77" spans="1:10" ht="15.75">
      <c r="A77" s="239" t="s">
        <v>65</v>
      </c>
      <c r="B77" s="240"/>
      <c r="C77" s="240"/>
      <c r="D77" s="240"/>
      <c r="E77" s="240"/>
      <c r="F77" s="247" t="s">
        <v>51</v>
      </c>
      <c r="G77" s="247"/>
      <c r="H77" s="247"/>
      <c r="I77" s="247"/>
      <c r="J77" s="248"/>
    </row>
    <row r="78" spans="1:10" ht="15.75">
      <c r="A78" s="239" t="s">
        <v>60</v>
      </c>
      <c r="B78" s="240"/>
      <c r="C78" s="240"/>
      <c r="D78" s="240"/>
      <c r="E78" s="240"/>
      <c r="F78" s="240" t="s">
        <v>52</v>
      </c>
      <c r="G78" s="240"/>
      <c r="H78" s="240"/>
      <c r="I78" s="240"/>
      <c r="J78" s="241"/>
    </row>
    <row r="79" spans="1:10" ht="16.5" thickBot="1">
      <c r="A79" s="242" t="s">
        <v>53</v>
      </c>
      <c r="B79" s="243"/>
      <c r="C79" s="243"/>
      <c r="D79" s="243"/>
      <c r="E79" s="243"/>
      <c r="F79" s="243" t="s">
        <v>54</v>
      </c>
      <c r="G79" s="243"/>
      <c r="H79" s="243"/>
      <c r="I79" s="243"/>
      <c r="J79" s="244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2.28125" style="5" customWidth="1"/>
    <col min="2" max="2" width="4.8515625" style="5" customWidth="1"/>
    <col min="3" max="3" width="11.421875" style="5" customWidth="1"/>
    <col min="4" max="4" width="10.8515625" style="5" customWidth="1"/>
    <col min="5" max="5" width="18.140625" style="27" customWidth="1"/>
    <col min="6" max="6" width="25.00390625" style="27" customWidth="1"/>
    <col min="7" max="7" width="10.421875" style="5" customWidth="1"/>
    <col min="8" max="8" width="0.13671875" style="5" hidden="1" customWidth="1"/>
    <col min="9" max="9" width="24.00390625" style="5" customWidth="1"/>
    <col min="10" max="10" width="19.140625" style="27" customWidth="1"/>
    <col min="11" max="11" width="15.140625" style="28" customWidth="1"/>
    <col min="12" max="13" width="11.57421875" style="5" customWidth="1"/>
    <col min="14" max="14" width="11.140625" style="5" customWidth="1"/>
    <col min="15" max="15" width="9.140625" style="5" customWidth="1"/>
    <col min="16" max="16" width="21.140625" style="5" bestFit="1" customWidth="1"/>
    <col min="17" max="16384" width="9.140625" style="5" customWidth="1"/>
  </cols>
  <sheetData>
    <row r="1" spans="2:11" ht="12.75">
      <c r="B1" s="170"/>
      <c r="C1" s="171"/>
      <c r="D1" s="171"/>
      <c r="E1" s="172"/>
      <c r="F1" s="172"/>
      <c r="G1" s="171"/>
      <c r="H1" s="171"/>
      <c r="I1" s="171"/>
      <c r="J1" s="172"/>
      <c r="K1" s="173"/>
    </row>
    <row r="2" spans="2:14" ht="20.25">
      <c r="B2" s="174"/>
      <c r="C2" s="175"/>
      <c r="F2" s="176" t="s">
        <v>0</v>
      </c>
      <c r="G2" s="177"/>
      <c r="H2" s="177"/>
      <c r="I2" s="177"/>
      <c r="J2" s="177"/>
      <c r="K2" s="178"/>
      <c r="L2" s="177"/>
      <c r="M2" s="177"/>
      <c r="N2" s="177"/>
    </row>
    <row r="3" spans="2:14" ht="12.75">
      <c r="B3" s="174"/>
      <c r="F3" s="179" t="s">
        <v>1</v>
      </c>
      <c r="G3" s="180"/>
      <c r="H3" s="180"/>
      <c r="I3" s="180"/>
      <c r="J3" s="180"/>
      <c r="K3" s="181"/>
      <c r="L3" s="180"/>
      <c r="M3" s="180"/>
      <c r="N3" s="180"/>
    </row>
    <row r="4" spans="2:14" ht="12.75">
      <c r="B4" s="174"/>
      <c r="C4" s="309"/>
      <c r="D4" s="309"/>
      <c r="E4" s="69"/>
      <c r="F4" s="179" t="s">
        <v>2</v>
      </c>
      <c r="G4" s="180"/>
      <c r="H4" s="180"/>
      <c r="I4" s="180"/>
      <c r="J4" s="180"/>
      <c r="K4" s="181"/>
      <c r="L4" s="180"/>
      <c r="M4" s="180"/>
      <c r="N4" s="180"/>
    </row>
    <row r="5" spans="2:14" ht="15">
      <c r="B5" s="182"/>
      <c r="C5" s="309"/>
      <c r="D5" s="309"/>
      <c r="E5" s="236"/>
      <c r="F5" s="179"/>
      <c r="G5" s="180"/>
      <c r="H5" s="180"/>
      <c r="I5" s="180"/>
      <c r="J5" s="180"/>
      <c r="K5" s="181"/>
      <c r="L5" s="180"/>
      <c r="M5" s="180"/>
      <c r="N5" s="180"/>
    </row>
    <row r="6" spans="2:11" ht="15.75" customHeight="1">
      <c r="B6" s="310"/>
      <c r="C6" s="311"/>
      <c r="D6" s="311"/>
      <c r="E6" s="311"/>
      <c r="F6" s="311"/>
      <c r="K6" s="183"/>
    </row>
    <row r="7" spans="2:11" ht="20.25" customHeight="1">
      <c r="B7" s="312" t="s">
        <v>109</v>
      </c>
      <c r="C7" s="313"/>
      <c r="D7" s="313"/>
      <c r="E7" s="313"/>
      <c r="F7" s="313"/>
      <c r="G7" s="313"/>
      <c r="H7" s="313"/>
      <c r="I7" s="313"/>
      <c r="J7" s="313"/>
      <c r="K7" s="314"/>
    </row>
    <row r="8" spans="2:11" ht="15" customHeight="1" thickBot="1">
      <c r="B8" s="312"/>
      <c r="C8" s="313"/>
      <c r="D8" s="313"/>
      <c r="E8" s="313"/>
      <c r="F8" s="313"/>
      <c r="G8" s="313"/>
      <c r="H8" s="313"/>
      <c r="I8" s="313"/>
      <c r="J8" s="313"/>
      <c r="K8" s="314"/>
    </row>
    <row r="9" spans="2:11" s="17" customFormat="1" ht="25.5" customHeight="1" thickBot="1">
      <c r="B9" s="315" t="s">
        <v>4</v>
      </c>
      <c r="C9" s="316"/>
      <c r="D9" s="316"/>
      <c r="E9" s="316"/>
      <c r="F9" s="316"/>
      <c r="G9" s="315" t="s">
        <v>5</v>
      </c>
      <c r="H9" s="316"/>
      <c r="I9" s="316"/>
      <c r="J9" s="316"/>
      <c r="K9" s="317"/>
    </row>
    <row r="10" spans="2:11" s="17" customFormat="1" ht="13.5" customHeight="1">
      <c r="B10" s="184"/>
      <c r="C10" s="185"/>
      <c r="D10" s="185"/>
      <c r="E10" s="185"/>
      <c r="F10" s="162"/>
      <c r="G10" s="40"/>
      <c r="H10" s="41"/>
      <c r="I10" s="41"/>
      <c r="J10" s="41"/>
      <c r="K10" s="42"/>
    </row>
    <row r="11" spans="1:11" s="19" customFormat="1" ht="13.5" customHeight="1">
      <c r="A11" s="168"/>
      <c r="B11" s="305" t="s">
        <v>6</v>
      </c>
      <c r="C11" s="305"/>
      <c r="D11" s="305"/>
      <c r="E11" s="291"/>
      <c r="F11" s="146">
        <f>SUM(F13+F15+F17+F21+F27+F32)</f>
        <v>211624</v>
      </c>
      <c r="G11" s="269" t="s">
        <v>7</v>
      </c>
      <c r="H11" s="306"/>
      <c r="I11" s="306"/>
      <c r="J11" s="306"/>
      <c r="K11" s="44">
        <f>K15+K22</f>
        <v>81647</v>
      </c>
    </row>
    <row r="12" spans="2:11" s="19" customFormat="1" ht="13.5" customHeight="1">
      <c r="B12" s="186"/>
      <c r="C12" s="187"/>
      <c r="D12" s="187"/>
      <c r="E12" s="187"/>
      <c r="F12" s="146"/>
      <c r="G12" s="232"/>
      <c r="H12" s="235"/>
      <c r="I12" s="188"/>
      <c r="J12" s="235"/>
      <c r="K12" s="44"/>
    </row>
    <row r="13" spans="1:11" s="19" customFormat="1" ht="13.5" customHeight="1">
      <c r="A13" s="168"/>
      <c r="B13" s="295" t="s">
        <v>8</v>
      </c>
      <c r="C13" s="296"/>
      <c r="D13" s="296"/>
      <c r="E13" s="296"/>
      <c r="F13" s="166">
        <v>20</v>
      </c>
      <c r="G13" s="232"/>
      <c r="H13" s="307"/>
      <c r="I13" s="307"/>
      <c r="J13" s="307"/>
      <c r="K13" s="44"/>
    </row>
    <row r="14" spans="2:11" s="19" customFormat="1" ht="13.5" customHeight="1">
      <c r="B14" s="191"/>
      <c r="C14" s="187"/>
      <c r="D14" s="187"/>
      <c r="E14" s="187"/>
      <c r="F14" s="146"/>
      <c r="G14" s="272"/>
      <c r="H14" s="308"/>
      <c r="I14" s="308"/>
      <c r="J14" s="308"/>
      <c r="K14" s="274"/>
    </row>
    <row r="15" spans="2:13" s="19" customFormat="1" ht="13.5" customHeight="1">
      <c r="B15" s="295"/>
      <c r="C15" s="296"/>
      <c r="D15" s="296"/>
      <c r="E15" s="296"/>
      <c r="F15" s="146"/>
      <c r="G15" s="266" t="s">
        <v>10</v>
      </c>
      <c r="H15" s="303"/>
      <c r="I15" s="303"/>
      <c r="J15" s="303"/>
      <c r="K15" s="229">
        <f>SUM(K16+K17+K18+K19+K20)</f>
        <v>69517</v>
      </c>
      <c r="M15" s="142"/>
    </row>
    <row r="16" spans="2:16" ht="13.5" customHeight="1">
      <c r="B16" s="191"/>
      <c r="C16" s="290"/>
      <c r="D16" s="290"/>
      <c r="E16" s="290"/>
      <c r="F16" s="146"/>
      <c r="G16" s="232"/>
      <c r="H16" s="193" t="s">
        <v>12</v>
      </c>
      <c r="I16" s="194" t="s">
        <v>63</v>
      </c>
      <c r="J16" s="194"/>
      <c r="K16" s="222">
        <v>6932</v>
      </c>
      <c r="P16" s="228"/>
    </row>
    <row r="17" spans="2:11" ht="13.5" customHeight="1">
      <c r="B17" s="295" t="s">
        <v>13</v>
      </c>
      <c r="C17" s="296"/>
      <c r="D17" s="296"/>
      <c r="E17" s="296"/>
      <c r="F17" s="166">
        <f>F19</f>
        <v>108289</v>
      </c>
      <c r="G17" s="232"/>
      <c r="H17" s="193"/>
      <c r="I17" s="193" t="s">
        <v>12</v>
      </c>
      <c r="J17" s="194"/>
      <c r="K17" s="222">
        <v>1882</v>
      </c>
    </row>
    <row r="18" spans="2:11" ht="13.5" customHeight="1">
      <c r="B18" s="295"/>
      <c r="C18" s="296"/>
      <c r="D18" s="296"/>
      <c r="E18" s="296"/>
      <c r="F18" s="166"/>
      <c r="G18" s="232"/>
      <c r="H18" s="235"/>
      <c r="I18" s="193" t="s">
        <v>84</v>
      </c>
      <c r="J18" s="235"/>
      <c r="K18" s="222">
        <v>290</v>
      </c>
    </row>
    <row r="19" spans="2:13" ht="13.5" customHeight="1">
      <c r="B19" s="191"/>
      <c r="C19" s="290" t="s">
        <v>14</v>
      </c>
      <c r="D19" s="290"/>
      <c r="E19" s="290"/>
      <c r="F19" s="146">
        <v>108289</v>
      </c>
      <c r="G19" s="232"/>
      <c r="H19" s="235"/>
      <c r="I19" s="193" t="s">
        <v>100</v>
      </c>
      <c r="J19" s="195"/>
      <c r="K19" s="222">
        <v>6155</v>
      </c>
      <c r="M19" s="116"/>
    </row>
    <row r="20" spans="2:13" ht="13.5" customHeight="1">
      <c r="B20" s="191"/>
      <c r="C20" s="292"/>
      <c r="D20" s="292"/>
      <c r="E20" s="292"/>
      <c r="F20" s="150"/>
      <c r="G20" s="232"/>
      <c r="H20" s="235"/>
      <c r="I20" s="193" t="s">
        <v>97</v>
      </c>
      <c r="J20" s="195"/>
      <c r="K20" s="222">
        <v>54258</v>
      </c>
      <c r="M20" s="141"/>
    </row>
    <row r="21" spans="2:14" ht="13.5" customHeight="1">
      <c r="B21" s="295" t="s">
        <v>17</v>
      </c>
      <c r="C21" s="296"/>
      <c r="D21" s="296"/>
      <c r="E21" s="296"/>
      <c r="F21" s="143">
        <f>F22+F23+F24+F25</f>
        <v>62339</v>
      </c>
      <c r="G21" s="232"/>
      <c r="H21" s="235"/>
      <c r="I21" s="193"/>
      <c r="J21" s="235"/>
      <c r="K21" s="147"/>
      <c r="M21" s="140"/>
      <c r="N21" s="140"/>
    </row>
    <row r="22" spans="2:14" ht="13.5" customHeight="1">
      <c r="B22" s="191"/>
      <c r="C22" s="290" t="s">
        <v>19</v>
      </c>
      <c r="D22" s="290"/>
      <c r="E22" s="290"/>
      <c r="F22" s="221">
        <v>29303</v>
      </c>
      <c r="G22" s="266" t="s">
        <v>15</v>
      </c>
      <c r="H22" s="303"/>
      <c r="I22" s="303"/>
      <c r="J22" s="303"/>
      <c r="K22" s="229">
        <f>SUM(K23:K25)</f>
        <v>12130</v>
      </c>
      <c r="M22" s="140"/>
      <c r="N22"/>
    </row>
    <row r="23" spans="2:14" ht="13.5" customHeight="1">
      <c r="B23" s="191"/>
      <c r="C23" s="300" t="s">
        <v>21</v>
      </c>
      <c r="D23" s="300"/>
      <c r="E23" s="300"/>
      <c r="F23" s="221">
        <v>34705</v>
      </c>
      <c r="G23" s="47"/>
      <c r="H23" s="304" t="s">
        <v>16</v>
      </c>
      <c r="I23" s="304"/>
      <c r="J23" s="304"/>
      <c r="K23" s="223">
        <v>0</v>
      </c>
      <c r="N23" s="140"/>
    </row>
    <row r="24" spans="2:13" ht="13.5" customHeight="1">
      <c r="B24" s="197"/>
      <c r="C24" s="300" t="s">
        <v>66</v>
      </c>
      <c r="D24" s="300"/>
      <c r="E24" s="300"/>
      <c r="F24" s="221">
        <v>2008</v>
      </c>
      <c r="G24" s="47"/>
      <c r="H24" s="193" t="s">
        <v>18</v>
      </c>
      <c r="I24" s="193" t="s">
        <v>18</v>
      </c>
      <c r="J24" s="193"/>
      <c r="K24" s="223">
        <v>906</v>
      </c>
      <c r="M24" s="140"/>
    </row>
    <row r="25" spans="2:11" ht="13.5" customHeight="1">
      <c r="B25" s="191"/>
      <c r="C25" s="300" t="s">
        <v>22</v>
      </c>
      <c r="D25" s="300"/>
      <c r="E25" s="300"/>
      <c r="F25" s="221">
        <v>-3677</v>
      </c>
      <c r="G25" s="47"/>
      <c r="H25" s="193" t="s">
        <v>20</v>
      </c>
      <c r="I25" s="193" t="s">
        <v>20</v>
      </c>
      <c r="J25" s="193"/>
      <c r="K25" s="223">
        <v>11224</v>
      </c>
    </row>
    <row r="26" spans="2:13" ht="13.5" customHeight="1">
      <c r="B26" s="191"/>
      <c r="C26" s="17"/>
      <c r="D26" s="17"/>
      <c r="E26" s="198"/>
      <c r="F26" s="230"/>
      <c r="G26" s="48"/>
      <c r="H26" s="233"/>
      <c r="I26" s="233"/>
      <c r="J26" s="233"/>
      <c r="K26" s="147"/>
      <c r="M26" s="141"/>
    </row>
    <row r="27" spans="2:13" ht="13.5" customHeight="1">
      <c r="B27" s="295" t="s">
        <v>23</v>
      </c>
      <c r="C27" s="296"/>
      <c r="D27" s="296"/>
      <c r="E27" s="296"/>
      <c r="F27" s="143">
        <f>F28+F29+F30</f>
        <v>33488</v>
      </c>
      <c r="G27" s="48"/>
      <c r="H27" s="233"/>
      <c r="I27" s="233"/>
      <c r="J27" s="233"/>
      <c r="K27" s="152"/>
      <c r="M27" s="116"/>
    </row>
    <row r="28" spans="2:13" ht="11.25" customHeight="1">
      <c r="B28" s="191"/>
      <c r="C28" s="300"/>
      <c r="D28" s="300"/>
      <c r="E28" s="300"/>
      <c r="F28" s="221"/>
      <c r="G28" s="48"/>
      <c r="H28" s="195"/>
      <c r="I28" s="195"/>
      <c r="J28" s="195"/>
      <c r="K28" s="152"/>
      <c r="M28" s="116"/>
    </row>
    <row r="29" spans="2:11" ht="16.5" customHeight="1">
      <c r="B29" s="191"/>
      <c r="C29" s="300" t="s">
        <v>24</v>
      </c>
      <c r="D29" s="300"/>
      <c r="E29" s="300"/>
      <c r="F29" s="221">
        <v>33541</v>
      </c>
      <c r="G29" s="50" t="s">
        <v>55</v>
      </c>
      <c r="H29" s="195"/>
      <c r="I29" s="195"/>
      <c r="J29" s="195"/>
      <c r="K29" s="156">
        <f>K30+K41+K51</f>
        <v>224518</v>
      </c>
    </row>
    <row r="30" spans="2:11" ht="13.5" customHeight="1">
      <c r="B30" s="191"/>
      <c r="C30" s="17" t="s">
        <v>85</v>
      </c>
      <c r="D30" s="17"/>
      <c r="E30" s="198"/>
      <c r="F30" s="144">
        <v>-53</v>
      </c>
      <c r="G30" s="264" t="s">
        <v>25</v>
      </c>
      <c r="H30" s="302"/>
      <c r="I30" s="302"/>
      <c r="J30" s="302"/>
      <c r="K30" s="148">
        <f>K34</f>
        <v>26403</v>
      </c>
    </row>
    <row r="31" spans="2:11" ht="13.5" customHeight="1">
      <c r="B31" s="199"/>
      <c r="C31" s="290"/>
      <c r="D31" s="290"/>
      <c r="E31" s="192"/>
      <c r="F31" s="151"/>
      <c r="G31" s="48"/>
      <c r="H31" s="195"/>
      <c r="I31" s="195"/>
      <c r="J31" s="195"/>
      <c r="K31" s="149"/>
    </row>
    <row r="32" spans="2:13" ht="13.5" customHeight="1">
      <c r="B32" s="189" t="s">
        <v>26</v>
      </c>
      <c r="C32" s="190"/>
      <c r="D32" s="190"/>
      <c r="E32" s="190"/>
      <c r="F32" s="146">
        <f>F34+F35</f>
        <v>7488</v>
      </c>
      <c r="G32" s="48"/>
      <c r="H32" s="195"/>
      <c r="I32" s="195"/>
      <c r="J32" s="195"/>
      <c r="K32" s="149"/>
      <c r="M32" s="116"/>
    </row>
    <row r="33" spans="2:11" ht="9.75" customHeight="1">
      <c r="B33" s="189"/>
      <c r="C33" s="190"/>
      <c r="D33" s="190"/>
      <c r="E33" s="190"/>
      <c r="F33" s="146"/>
      <c r="G33" s="67"/>
      <c r="H33" s="200"/>
      <c r="I33" s="200"/>
      <c r="J33" s="200"/>
      <c r="K33" s="149"/>
    </row>
    <row r="34" spans="2:16" ht="13.5" customHeight="1">
      <c r="B34" s="191"/>
      <c r="C34" s="300" t="s">
        <v>27</v>
      </c>
      <c r="D34" s="300"/>
      <c r="E34" s="300"/>
      <c r="F34" s="221">
        <v>7974</v>
      </c>
      <c r="G34" s="264" t="s">
        <v>10</v>
      </c>
      <c r="H34" s="302"/>
      <c r="I34" s="302"/>
      <c r="J34" s="302"/>
      <c r="K34" s="229">
        <f>SUM(K35+K36+K37+K38+K39)</f>
        <v>26403</v>
      </c>
      <c r="P34" s="226"/>
    </row>
    <row r="35" spans="2:16" ht="13.5" customHeight="1">
      <c r="B35" s="191"/>
      <c r="C35" s="300" t="s">
        <v>85</v>
      </c>
      <c r="D35" s="300"/>
      <c r="E35" s="300"/>
      <c r="F35" s="221">
        <v>-486</v>
      </c>
      <c r="G35" s="48"/>
      <c r="H35" s="195" t="s">
        <v>57</v>
      </c>
      <c r="I35" s="195" t="s">
        <v>57</v>
      </c>
      <c r="J35" s="195"/>
      <c r="K35" s="222">
        <v>13584</v>
      </c>
      <c r="P35" s="226"/>
    </row>
    <row r="36" spans="2:16" ht="13.5" customHeight="1">
      <c r="B36" s="191"/>
      <c r="C36" s="196"/>
      <c r="D36" s="196"/>
      <c r="E36" s="196"/>
      <c r="F36" s="151"/>
      <c r="G36" s="67"/>
      <c r="H36" s="200"/>
      <c r="I36" s="195" t="s">
        <v>12</v>
      </c>
      <c r="J36" s="195"/>
      <c r="K36" s="222">
        <v>1271</v>
      </c>
      <c r="P36" s="226"/>
    </row>
    <row r="37" spans="2:16" ht="13.5" customHeight="1">
      <c r="B37" s="197" t="s">
        <v>55</v>
      </c>
      <c r="C37" s="196"/>
      <c r="D37" s="196"/>
      <c r="E37" s="196"/>
      <c r="F37" s="155">
        <f>F38+F50</f>
        <v>94541</v>
      </c>
      <c r="G37" s="48"/>
      <c r="H37" s="195"/>
      <c r="I37" s="195" t="s">
        <v>84</v>
      </c>
      <c r="J37" s="195"/>
      <c r="K37" s="222">
        <v>355</v>
      </c>
      <c r="P37" s="226"/>
    </row>
    <row r="38" spans="2:16" ht="13.5" customHeight="1">
      <c r="B38" s="202" t="s">
        <v>104</v>
      </c>
      <c r="C38" s="17"/>
      <c r="D38" s="17"/>
      <c r="E38" s="198"/>
      <c r="F38" s="145">
        <f>F40+F46</f>
        <v>90379</v>
      </c>
      <c r="G38" s="48"/>
      <c r="H38" s="195"/>
      <c r="I38" s="195" t="s">
        <v>97</v>
      </c>
      <c r="J38" s="195"/>
      <c r="K38" s="222">
        <v>0</v>
      </c>
      <c r="P38" s="226"/>
    </row>
    <row r="39" spans="2:16" ht="13.5" customHeight="1">
      <c r="B39" s="203"/>
      <c r="C39" s="17"/>
      <c r="D39" s="17"/>
      <c r="E39" s="198"/>
      <c r="F39" s="230"/>
      <c r="G39" s="48"/>
      <c r="H39" s="195"/>
      <c r="I39" s="195" t="s">
        <v>100</v>
      </c>
      <c r="J39" s="195"/>
      <c r="K39" s="222">
        <v>11193</v>
      </c>
      <c r="P39" s="226"/>
    </row>
    <row r="40" spans="2:16" ht="13.5" customHeight="1">
      <c r="B40" s="295" t="s">
        <v>81</v>
      </c>
      <c r="C40" s="296"/>
      <c r="D40" s="296"/>
      <c r="E40" s="296"/>
      <c r="F40" s="143">
        <f>F41+F42+F43+F44</f>
        <v>84168</v>
      </c>
      <c r="G40" s="48"/>
      <c r="H40" s="195"/>
      <c r="I40" s="195"/>
      <c r="J40" s="195"/>
      <c r="K40" s="201"/>
      <c r="P40" s="226"/>
    </row>
    <row r="41" spans="2:16" ht="13.5" customHeight="1">
      <c r="B41" s="197"/>
      <c r="C41" s="290" t="s">
        <v>19</v>
      </c>
      <c r="D41" s="290"/>
      <c r="E41" s="290"/>
      <c r="F41" s="221">
        <v>51589</v>
      </c>
      <c r="G41" s="253" t="s">
        <v>29</v>
      </c>
      <c r="H41" s="301"/>
      <c r="I41" s="301"/>
      <c r="J41" s="195"/>
      <c r="K41" s="148">
        <f>SUM(K42:K47)</f>
        <v>198025</v>
      </c>
      <c r="P41" s="227"/>
    </row>
    <row r="42" spans="2:16" ht="13.5" customHeight="1">
      <c r="B42" s="197"/>
      <c r="C42" s="300" t="s">
        <v>21</v>
      </c>
      <c r="D42" s="300"/>
      <c r="E42" s="300"/>
      <c r="F42" s="221">
        <v>33579</v>
      </c>
      <c r="G42" s="48"/>
      <c r="H42" s="297" t="s">
        <v>30</v>
      </c>
      <c r="I42" s="297"/>
      <c r="J42" s="297"/>
      <c r="K42" s="147">
        <v>179777</v>
      </c>
      <c r="P42" s="226"/>
    </row>
    <row r="43" spans="2:16" ht="13.5" customHeight="1">
      <c r="B43" s="197"/>
      <c r="C43" s="300" t="s">
        <v>66</v>
      </c>
      <c r="D43" s="300"/>
      <c r="E43" s="300"/>
      <c r="F43" s="221">
        <v>3198</v>
      </c>
      <c r="G43" s="48"/>
      <c r="H43" s="297" t="s">
        <v>88</v>
      </c>
      <c r="I43" s="297"/>
      <c r="J43" s="297"/>
      <c r="K43" s="147">
        <v>5999</v>
      </c>
      <c r="P43" s="227"/>
    </row>
    <row r="44" spans="2:16" ht="13.5" customHeight="1">
      <c r="B44" s="197"/>
      <c r="C44" s="300" t="s">
        <v>22</v>
      </c>
      <c r="D44" s="300"/>
      <c r="E44" s="300"/>
      <c r="F44" s="221">
        <v>-4198</v>
      </c>
      <c r="G44" s="48"/>
      <c r="H44" s="297" t="s">
        <v>91</v>
      </c>
      <c r="I44" s="297"/>
      <c r="J44" s="297"/>
      <c r="K44" s="147">
        <v>4122</v>
      </c>
      <c r="P44" s="226"/>
    </row>
    <row r="45" spans="2:16" ht="13.5" customHeight="1">
      <c r="B45" s="295"/>
      <c r="C45" s="296"/>
      <c r="D45" s="296"/>
      <c r="E45" s="296"/>
      <c r="F45" s="150"/>
      <c r="G45" s="48"/>
      <c r="H45" s="297" t="s">
        <v>89</v>
      </c>
      <c r="I45" s="297"/>
      <c r="J45" s="297"/>
      <c r="K45" s="147">
        <v>4552</v>
      </c>
      <c r="P45" s="227"/>
    </row>
    <row r="46" spans="2:11" ht="13.5" customHeight="1">
      <c r="B46" s="189" t="s">
        <v>23</v>
      </c>
      <c r="C46" s="190"/>
      <c r="D46" s="190"/>
      <c r="E46" s="190"/>
      <c r="F46" s="143">
        <f>F47+F48</f>
        <v>6211</v>
      </c>
      <c r="G46" s="48"/>
      <c r="H46" s="297" t="s">
        <v>90</v>
      </c>
      <c r="I46" s="297"/>
      <c r="J46" s="297"/>
      <c r="K46" s="147">
        <v>3575</v>
      </c>
    </row>
    <row r="47" spans="2:12" ht="13.5" customHeight="1">
      <c r="B47" s="197"/>
      <c r="C47" s="300" t="s">
        <v>58</v>
      </c>
      <c r="D47" s="300"/>
      <c r="E47" s="300"/>
      <c r="F47" s="221">
        <v>6259</v>
      </c>
      <c r="G47" s="48"/>
      <c r="H47" s="195"/>
      <c r="I47" s="290" t="s">
        <v>101</v>
      </c>
      <c r="J47" s="290"/>
      <c r="K47" s="204"/>
      <c r="L47" s="195"/>
    </row>
    <row r="48" spans="2:16" ht="13.5" customHeight="1">
      <c r="B48" s="197"/>
      <c r="C48" s="300" t="s">
        <v>85</v>
      </c>
      <c r="D48" s="300"/>
      <c r="E48" s="300"/>
      <c r="F48" s="221">
        <v>-48</v>
      </c>
      <c r="G48" s="48"/>
      <c r="H48" s="195"/>
      <c r="I48" s="195"/>
      <c r="J48" s="195"/>
      <c r="K48" s="205"/>
      <c r="L48" s="195"/>
      <c r="P48" s="228"/>
    </row>
    <row r="49" spans="2:12" ht="13.5" customHeight="1">
      <c r="B49" s="197"/>
      <c r="C49" s="300"/>
      <c r="D49" s="300"/>
      <c r="E49" s="300"/>
      <c r="F49" s="66"/>
      <c r="G49" s="50"/>
      <c r="H49" s="234"/>
      <c r="I49" s="234"/>
      <c r="J49" s="234"/>
      <c r="K49" s="143"/>
      <c r="L49" s="195"/>
    </row>
    <row r="50" spans="2:12" ht="13.5" customHeight="1">
      <c r="B50" s="291" t="s">
        <v>37</v>
      </c>
      <c r="C50" s="292"/>
      <c r="D50" s="292"/>
      <c r="E50" s="292"/>
      <c r="F50" s="238">
        <f>SUM(F51+F55+F58+F61)</f>
        <v>4162</v>
      </c>
      <c r="G50" s="50"/>
      <c r="H50" s="234"/>
      <c r="I50" s="234"/>
      <c r="J50" s="234"/>
      <c r="K50" s="144"/>
      <c r="L50" s="206"/>
    </row>
    <row r="51" spans="2:11" ht="13.5" customHeight="1">
      <c r="B51" s="295" t="s">
        <v>67</v>
      </c>
      <c r="C51" s="296"/>
      <c r="D51" s="296"/>
      <c r="E51" s="296"/>
      <c r="F51" s="143">
        <f>F52+F53+F54</f>
        <v>3514</v>
      </c>
      <c r="G51" s="50" t="s">
        <v>33</v>
      </c>
      <c r="H51" s="234"/>
      <c r="I51" s="234"/>
      <c r="J51" s="234"/>
      <c r="K51" s="143">
        <f>SUM(K53:K59)</f>
        <v>90</v>
      </c>
    </row>
    <row r="52" spans="2:11" ht="13.5" customHeight="1">
      <c r="B52" s="191"/>
      <c r="C52" s="290" t="s">
        <v>68</v>
      </c>
      <c r="D52" s="290"/>
      <c r="E52" s="290"/>
      <c r="F52" s="221">
        <v>2422</v>
      </c>
      <c r="G52" s="50"/>
      <c r="H52" s="234"/>
      <c r="I52" s="234"/>
      <c r="J52" s="234"/>
      <c r="K52" s="144"/>
    </row>
    <row r="53" spans="2:12" ht="13.5" customHeight="1">
      <c r="B53" s="191"/>
      <c r="C53" s="290" t="s">
        <v>69</v>
      </c>
      <c r="D53" s="290"/>
      <c r="E53" s="290"/>
      <c r="F53" s="221">
        <v>1867</v>
      </c>
      <c r="G53" s="48"/>
      <c r="H53" s="297" t="s">
        <v>34</v>
      </c>
      <c r="I53" s="297"/>
      <c r="J53" s="297"/>
      <c r="K53" s="144">
        <v>14271</v>
      </c>
      <c r="L53" s="195"/>
    </row>
    <row r="54" spans="2:14" s="19" customFormat="1" ht="13.5" customHeight="1">
      <c r="B54" s="191"/>
      <c r="C54" s="290" t="s">
        <v>40</v>
      </c>
      <c r="D54" s="290"/>
      <c r="E54" s="290"/>
      <c r="F54" s="221">
        <v>-775</v>
      </c>
      <c r="G54" s="48"/>
      <c r="H54" s="233"/>
      <c r="I54" s="297" t="s">
        <v>36</v>
      </c>
      <c r="J54" s="297"/>
      <c r="K54" s="144">
        <v>0</v>
      </c>
      <c r="M54" s="5"/>
      <c r="N54" s="5"/>
    </row>
    <row r="55" spans="2:11" ht="13.5" customHeight="1">
      <c r="B55" s="295" t="s">
        <v>70</v>
      </c>
      <c r="C55" s="296"/>
      <c r="D55" s="296"/>
      <c r="E55" s="296"/>
      <c r="F55" s="143">
        <f>F56+F57</f>
        <v>479</v>
      </c>
      <c r="G55" s="48"/>
      <c r="H55" s="297" t="s">
        <v>73</v>
      </c>
      <c r="I55" s="297"/>
      <c r="J55" s="297"/>
      <c r="K55" s="144">
        <v>-14180</v>
      </c>
    </row>
    <row r="56" spans="2:11" ht="13.5" customHeight="1">
      <c r="B56" s="191"/>
      <c r="C56" s="290" t="s">
        <v>71</v>
      </c>
      <c r="D56" s="290"/>
      <c r="E56" s="290"/>
      <c r="F56" s="221">
        <v>1708</v>
      </c>
      <c r="G56" s="48"/>
      <c r="H56" s="297" t="s">
        <v>86</v>
      </c>
      <c r="I56" s="297"/>
      <c r="J56" s="297"/>
      <c r="K56" s="144">
        <v>-1</v>
      </c>
    </row>
    <row r="57" spans="2:11" ht="13.5" customHeight="1">
      <c r="B57" s="191"/>
      <c r="C57" s="290" t="s">
        <v>40</v>
      </c>
      <c r="D57" s="290"/>
      <c r="E57" s="290"/>
      <c r="F57" s="221">
        <v>-1229</v>
      </c>
      <c r="G57" s="48"/>
      <c r="H57" s="297" t="s">
        <v>93</v>
      </c>
      <c r="I57" s="297"/>
      <c r="J57" s="297"/>
      <c r="K57" s="144">
        <v>0</v>
      </c>
    </row>
    <row r="58" spans="2:11" ht="13.5" customHeight="1">
      <c r="B58" s="295" t="s">
        <v>105</v>
      </c>
      <c r="C58" s="296"/>
      <c r="D58" s="296"/>
      <c r="E58" s="296"/>
      <c r="F58" s="143">
        <f>F59+F60</f>
        <v>35</v>
      </c>
      <c r="G58" s="48"/>
      <c r="H58" s="297" t="s">
        <v>92</v>
      </c>
      <c r="I58" s="297"/>
      <c r="J58" s="297"/>
      <c r="K58" s="144">
        <v>0</v>
      </c>
    </row>
    <row r="59" spans="2:11" ht="13.5" customHeight="1">
      <c r="B59" s="191"/>
      <c r="C59" s="290" t="s">
        <v>106</v>
      </c>
      <c r="D59" s="290"/>
      <c r="E59" s="290"/>
      <c r="F59" s="144">
        <v>35</v>
      </c>
      <c r="G59" s="48"/>
      <c r="H59" s="297"/>
      <c r="I59" s="297"/>
      <c r="J59" s="297"/>
      <c r="K59" s="149"/>
    </row>
    <row r="60" spans="2:11" ht="13.5" customHeight="1">
      <c r="B60" s="191"/>
      <c r="C60" s="290"/>
      <c r="D60" s="290"/>
      <c r="E60" s="290"/>
      <c r="F60" s="144">
        <v>0</v>
      </c>
      <c r="G60" s="48"/>
      <c r="H60" s="195"/>
      <c r="I60" s="207"/>
      <c r="J60" s="195"/>
      <c r="K60" s="153"/>
    </row>
    <row r="61" spans="2:11" ht="13.5" customHeight="1">
      <c r="B61" s="298" t="s">
        <v>76</v>
      </c>
      <c r="C61" s="299"/>
      <c r="D61" s="299"/>
      <c r="E61" s="299"/>
      <c r="F61" s="143">
        <f>F62+F63</f>
        <v>134</v>
      </c>
      <c r="G61" s="48"/>
      <c r="H61" s="195"/>
      <c r="I61" s="195"/>
      <c r="J61" s="195"/>
      <c r="K61" s="153"/>
    </row>
    <row r="62" spans="2:11" ht="13.5" customHeight="1">
      <c r="B62" s="191"/>
      <c r="C62" s="290" t="s">
        <v>56</v>
      </c>
      <c r="D62" s="290"/>
      <c r="E62" s="290"/>
      <c r="F62" s="221">
        <v>394</v>
      </c>
      <c r="G62" s="48"/>
      <c r="H62" s="233"/>
      <c r="I62" s="233"/>
      <c r="J62" s="233"/>
      <c r="K62" s="152"/>
    </row>
    <row r="63" spans="2:11" ht="13.5" customHeight="1">
      <c r="B63" s="191"/>
      <c r="C63" s="290" t="s">
        <v>41</v>
      </c>
      <c r="D63" s="290"/>
      <c r="E63" s="290"/>
      <c r="F63" s="221">
        <v>-260</v>
      </c>
      <c r="G63" s="48"/>
      <c r="H63" s="233"/>
      <c r="I63" s="233"/>
      <c r="J63" s="233"/>
      <c r="K63" s="152"/>
    </row>
    <row r="64" spans="2:11" ht="13.5" customHeight="1">
      <c r="B64" s="191"/>
      <c r="C64" s="192"/>
      <c r="D64" s="192"/>
      <c r="E64" s="192"/>
      <c r="F64" s="237"/>
      <c r="G64" s="48"/>
      <c r="H64" s="233"/>
      <c r="I64" s="233"/>
      <c r="J64" s="233"/>
      <c r="K64" s="152"/>
    </row>
    <row r="65" spans="2:16" ht="13.5" customHeight="1">
      <c r="B65" s="291" t="s">
        <v>82</v>
      </c>
      <c r="C65" s="292"/>
      <c r="D65" s="292"/>
      <c r="E65" s="292"/>
      <c r="F65" s="143">
        <f>(F37+F11)</f>
        <v>306165</v>
      </c>
      <c r="G65" s="231" t="s">
        <v>44</v>
      </c>
      <c r="H65" s="233"/>
      <c r="I65" s="234"/>
      <c r="J65" s="234"/>
      <c r="K65" s="148">
        <f>K41+K11+K30+K51</f>
        <v>306165</v>
      </c>
      <c r="P65" s="169"/>
    </row>
    <row r="66" spans="2:11" ht="13.5" customHeight="1" thickBot="1">
      <c r="B66" s="208"/>
      <c r="C66" s="209"/>
      <c r="D66" s="209"/>
      <c r="E66" s="209"/>
      <c r="F66" s="210"/>
      <c r="G66" s="211"/>
      <c r="H66" s="234"/>
      <c r="I66" s="212"/>
      <c r="J66" s="212"/>
      <c r="K66" s="213"/>
    </row>
    <row r="67" spans="2:16" ht="13.5" customHeight="1" thickBot="1">
      <c r="B67" s="163"/>
      <c r="C67" s="214"/>
      <c r="D67" s="214"/>
      <c r="E67" s="214"/>
      <c r="F67" s="214"/>
      <c r="G67" s="214"/>
      <c r="H67" s="212"/>
      <c r="I67" s="214"/>
      <c r="J67" s="214"/>
      <c r="K67" s="164"/>
      <c r="P67" s="225"/>
    </row>
    <row r="68" spans="2:16" ht="13.5" customHeight="1">
      <c r="B68" s="215"/>
      <c r="C68" s="216"/>
      <c r="D68" s="216"/>
      <c r="E68" s="216"/>
      <c r="F68" s="216"/>
      <c r="G68" s="216"/>
      <c r="H68" s="214"/>
      <c r="I68" s="216"/>
      <c r="J68" s="216"/>
      <c r="K68" s="217"/>
      <c r="P68" s="225"/>
    </row>
    <row r="69" spans="2:16" s="19" customFormat="1" ht="13.5" customHeight="1">
      <c r="B69" s="293" t="s">
        <v>45</v>
      </c>
      <c r="C69" s="294"/>
      <c r="D69" s="294"/>
      <c r="E69" s="294"/>
      <c r="F69" s="294"/>
      <c r="G69" s="294" t="s">
        <v>46</v>
      </c>
      <c r="H69" s="294"/>
      <c r="I69" s="294"/>
      <c r="J69" s="294"/>
      <c r="K69" s="158"/>
      <c r="M69" s="70"/>
      <c r="P69" s="224"/>
    </row>
    <row r="70" spans="2:13" s="19" customFormat="1" ht="13.5" customHeight="1">
      <c r="B70" s="167"/>
      <c r="C70" s="218"/>
      <c r="D70" s="218"/>
      <c r="E70" s="218"/>
      <c r="F70" s="218"/>
      <c r="G70" s="218"/>
      <c r="H70" s="218"/>
      <c r="I70" s="218"/>
      <c r="J70" s="218"/>
      <c r="K70" s="158"/>
      <c r="M70" s="70"/>
    </row>
    <row r="71" spans="2:16" s="19" customFormat="1" ht="13.5" customHeight="1">
      <c r="B71" s="284" t="s">
        <v>94</v>
      </c>
      <c r="C71" s="285"/>
      <c r="D71" s="285"/>
      <c r="E71" s="285"/>
      <c r="F71" s="285"/>
      <c r="G71" s="286" t="s">
        <v>98</v>
      </c>
      <c r="H71" s="286"/>
      <c r="I71" s="286"/>
      <c r="J71" s="286"/>
      <c r="K71" s="159"/>
      <c r="P71" s="224"/>
    </row>
    <row r="72" spans="2:16" ht="13.5" customHeight="1">
      <c r="B72" s="289" t="s">
        <v>87</v>
      </c>
      <c r="C72" s="286"/>
      <c r="D72" s="286"/>
      <c r="E72" s="286"/>
      <c r="F72" s="286"/>
      <c r="G72" s="286" t="s">
        <v>99</v>
      </c>
      <c r="H72" s="286"/>
      <c r="I72" s="286"/>
      <c r="J72" s="286"/>
      <c r="K72" s="159"/>
      <c r="P72" s="224"/>
    </row>
    <row r="73" spans="2:11" ht="13.5" customHeight="1">
      <c r="B73" s="165"/>
      <c r="C73" s="219"/>
      <c r="D73" s="219"/>
      <c r="E73" s="219"/>
      <c r="F73" s="219"/>
      <c r="G73" s="286" t="s">
        <v>103</v>
      </c>
      <c r="H73" s="286"/>
      <c r="I73" s="286"/>
      <c r="J73" s="286"/>
      <c r="K73" s="159"/>
    </row>
    <row r="74" spans="2:11" ht="13.5" customHeight="1">
      <c r="B74" s="284" t="s">
        <v>102</v>
      </c>
      <c r="C74" s="285"/>
      <c r="D74" s="285"/>
      <c r="E74" s="285"/>
      <c r="F74" s="285"/>
      <c r="G74" s="286"/>
      <c r="H74" s="286"/>
      <c r="I74" s="286"/>
      <c r="J74" s="286"/>
      <c r="K74" s="159"/>
    </row>
    <row r="75" spans="2:11" ht="13.5" customHeight="1">
      <c r="B75" s="289" t="s">
        <v>107</v>
      </c>
      <c r="C75" s="286"/>
      <c r="D75" s="286"/>
      <c r="E75" s="286"/>
      <c r="F75" s="286"/>
      <c r="G75" s="285" t="s">
        <v>51</v>
      </c>
      <c r="H75" s="285"/>
      <c r="I75" s="285"/>
      <c r="J75" s="285"/>
      <c r="K75" s="154"/>
    </row>
    <row r="76" spans="2:11" ht="13.5" customHeight="1">
      <c r="B76" s="284"/>
      <c r="C76" s="285"/>
      <c r="D76" s="285"/>
      <c r="E76" s="285"/>
      <c r="F76" s="285"/>
      <c r="G76" s="286" t="s">
        <v>52</v>
      </c>
      <c r="H76" s="286"/>
      <c r="I76" s="286"/>
      <c r="J76" s="286"/>
      <c r="K76" s="157"/>
    </row>
    <row r="77" spans="2:12" ht="13.5" customHeight="1">
      <c r="B77" s="284" t="s">
        <v>95</v>
      </c>
      <c r="C77" s="285"/>
      <c r="D77" s="285"/>
      <c r="E77" s="285"/>
      <c r="F77" s="285"/>
      <c r="G77" s="286" t="s">
        <v>108</v>
      </c>
      <c r="H77" s="286"/>
      <c r="I77" s="286"/>
      <c r="J77" s="286"/>
      <c r="K77" s="159"/>
      <c r="L77" s="220"/>
    </row>
    <row r="78" spans="2:11" ht="13.5" customHeight="1" thickBot="1">
      <c r="B78" s="287" t="s">
        <v>96</v>
      </c>
      <c r="C78" s="288"/>
      <c r="D78" s="288"/>
      <c r="E78" s="288"/>
      <c r="F78" s="288"/>
      <c r="G78" s="288"/>
      <c r="H78" s="288"/>
      <c r="I78" s="288"/>
      <c r="J78" s="288"/>
      <c r="K78" s="161"/>
    </row>
    <row r="79" ht="16.5" thickBot="1">
      <c r="H79" s="160"/>
    </row>
    <row r="80" spans="2:11" ht="12.75">
      <c r="B80" s="29"/>
      <c r="C80" s="29"/>
      <c r="D80" s="29"/>
      <c r="E80" s="29"/>
      <c r="F80" s="29"/>
      <c r="G80" s="29"/>
      <c r="I80" s="29"/>
      <c r="J80" s="29"/>
      <c r="K80" s="29"/>
    </row>
    <row r="81" ht="12.75">
      <c r="H81" s="29"/>
    </row>
    <row r="83" ht="12.75">
      <c r="G83" s="30"/>
    </row>
    <row r="85" ht="12.75">
      <c r="K85" s="31"/>
    </row>
  </sheetData>
  <sheetProtection/>
  <mergeCells count="88">
    <mergeCell ref="C4:C5"/>
    <mergeCell ref="D4:D5"/>
    <mergeCell ref="B6:F6"/>
    <mergeCell ref="B7:K8"/>
    <mergeCell ref="B9:F9"/>
    <mergeCell ref="G9:K9"/>
    <mergeCell ref="B11:E11"/>
    <mergeCell ref="G11:J11"/>
    <mergeCell ref="B13:E13"/>
    <mergeCell ref="H13:J13"/>
    <mergeCell ref="G14:K14"/>
    <mergeCell ref="B15:E15"/>
    <mergeCell ref="G15:J15"/>
    <mergeCell ref="C16:E16"/>
    <mergeCell ref="B17:E17"/>
    <mergeCell ref="B18:E18"/>
    <mergeCell ref="C19:E19"/>
    <mergeCell ref="C20:E20"/>
    <mergeCell ref="B21:E21"/>
    <mergeCell ref="C22:E22"/>
    <mergeCell ref="G22:J22"/>
    <mergeCell ref="C23:E23"/>
    <mergeCell ref="H23:J23"/>
    <mergeCell ref="C24:E24"/>
    <mergeCell ref="C25:E25"/>
    <mergeCell ref="B27:E27"/>
    <mergeCell ref="C28:E28"/>
    <mergeCell ref="C29:E29"/>
    <mergeCell ref="G30:J30"/>
    <mergeCell ref="C31:D31"/>
    <mergeCell ref="C34:E34"/>
    <mergeCell ref="G34:J34"/>
    <mergeCell ref="C35:E35"/>
    <mergeCell ref="B40:E40"/>
    <mergeCell ref="C41:E41"/>
    <mergeCell ref="G41:I41"/>
    <mergeCell ref="C42:E42"/>
    <mergeCell ref="H42:J42"/>
    <mergeCell ref="C43:E43"/>
    <mergeCell ref="H43:J43"/>
    <mergeCell ref="C44:E44"/>
    <mergeCell ref="H44:J44"/>
    <mergeCell ref="B45:E45"/>
    <mergeCell ref="H45:J45"/>
    <mergeCell ref="H46:J46"/>
    <mergeCell ref="C47:E47"/>
    <mergeCell ref="I47:J47"/>
    <mergeCell ref="C48:E48"/>
    <mergeCell ref="C49:E49"/>
    <mergeCell ref="B50:E50"/>
    <mergeCell ref="B51:E51"/>
    <mergeCell ref="C52:E52"/>
    <mergeCell ref="C53:E53"/>
    <mergeCell ref="H53:J53"/>
    <mergeCell ref="C54:E54"/>
    <mergeCell ref="I54:J54"/>
    <mergeCell ref="B55:E55"/>
    <mergeCell ref="H55:J55"/>
    <mergeCell ref="C56:E56"/>
    <mergeCell ref="H56:J56"/>
    <mergeCell ref="C57:E57"/>
    <mergeCell ref="H57:J57"/>
    <mergeCell ref="B58:E58"/>
    <mergeCell ref="H58:J58"/>
    <mergeCell ref="C59:E59"/>
    <mergeCell ref="H59:J59"/>
    <mergeCell ref="C60:E60"/>
    <mergeCell ref="B61:E61"/>
    <mergeCell ref="C62:E62"/>
    <mergeCell ref="C63:E63"/>
    <mergeCell ref="B65:E65"/>
    <mergeCell ref="B69:F69"/>
    <mergeCell ref="G69:J69"/>
    <mergeCell ref="B71:F71"/>
    <mergeCell ref="G71:J71"/>
    <mergeCell ref="B72:F72"/>
    <mergeCell ref="G72:J72"/>
    <mergeCell ref="G73:J73"/>
    <mergeCell ref="B74:F74"/>
    <mergeCell ref="G74:J74"/>
    <mergeCell ref="B75:F75"/>
    <mergeCell ref="G75:J75"/>
    <mergeCell ref="B76:F76"/>
    <mergeCell ref="G76:J76"/>
    <mergeCell ref="B77:F77"/>
    <mergeCell ref="G77:J77"/>
    <mergeCell ref="B78:F78"/>
    <mergeCell ref="G78:J78"/>
  </mergeCells>
  <printOptions/>
  <pageMargins left="0.5118110236220472" right="0.31" top="0.7874015748031497" bottom="0.7874015748031497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Vandeir Junior Carneiro Silv</cp:lastModifiedBy>
  <cp:lastPrinted>2021-07-23T19:57:55Z</cp:lastPrinted>
  <dcterms:created xsi:type="dcterms:W3CDTF">2009-01-05T20:09:54Z</dcterms:created>
  <dcterms:modified xsi:type="dcterms:W3CDTF">2021-08-25T12:51:55Z</dcterms:modified>
  <cp:category/>
  <cp:version/>
  <cp:contentType/>
  <cp:contentStatus/>
</cp:coreProperties>
</file>